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/>
  </bookViews>
  <sheets>
    <sheet name="පළාත් සභා" sheetId="10" r:id="rId1"/>
    <sheet name="Sheet1" sheetId="11" r:id="rId2"/>
    <sheet name="Sheet2" sheetId="12" r:id="rId3"/>
  </sheets>
  <definedNames>
    <definedName name="_xlnm.Print_Area" localSheetId="0">'පළාත් සභා'!$A$1:$J$16</definedName>
  </definedNames>
  <calcPr calcId="144525"/>
</workbook>
</file>

<file path=xl/calcChain.xml><?xml version="1.0" encoding="utf-8"?>
<calcChain xmlns="http://schemas.openxmlformats.org/spreadsheetml/2006/main">
  <c r="G52" i="12" l="1"/>
  <c r="G51" i="12"/>
  <c r="G50" i="12"/>
  <c r="G49" i="12"/>
  <c r="G48" i="12"/>
  <c r="G47" i="12"/>
  <c r="G46" i="12"/>
  <c r="G45" i="12"/>
  <c r="G44" i="12"/>
  <c r="G43" i="12"/>
  <c r="G42" i="12"/>
  <c r="G41" i="12"/>
  <c r="H40" i="12"/>
  <c r="G40" i="12"/>
  <c r="G39" i="12"/>
  <c r="G38" i="12"/>
  <c r="G37" i="12"/>
  <c r="H36" i="12"/>
  <c r="G36" i="12"/>
  <c r="G35" i="12"/>
  <c r="G34" i="12"/>
  <c r="H33" i="12"/>
  <c r="G33" i="12"/>
  <c r="G32" i="12"/>
  <c r="G31" i="12"/>
  <c r="H30" i="12"/>
  <c r="G30" i="12"/>
  <c r="G29" i="12"/>
  <c r="G28" i="12"/>
  <c r="G27" i="12"/>
  <c r="H26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F4" i="11" l="1"/>
  <c r="F5" i="11"/>
  <c r="F6" i="11"/>
  <c r="F7" i="11"/>
  <c r="F24" i="11" s="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3" i="11"/>
  <c r="Q4" i="11"/>
  <c r="Q7" i="11"/>
  <c r="Q8" i="11"/>
  <c r="Q9" i="11"/>
  <c r="Q10" i="11"/>
  <c r="Q11" i="11"/>
  <c r="Q12" i="11"/>
  <c r="Q16" i="11"/>
  <c r="Q17" i="11"/>
  <c r="Q18" i="11"/>
  <c r="Q20" i="11"/>
  <c r="Q21" i="11"/>
  <c r="Q22" i="11"/>
  <c r="AB11" i="11"/>
  <c r="AA11" i="11"/>
  <c r="T24" i="11"/>
  <c r="S24" i="11"/>
  <c r="P24" i="11"/>
  <c r="O24" i="11"/>
  <c r="N24" i="11"/>
  <c r="M24" i="11"/>
  <c r="L24" i="11"/>
  <c r="K24" i="11"/>
  <c r="J24" i="11"/>
  <c r="I24" i="11"/>
  <c r="H24" i="11"/>
  <c r="G24" i="11"/>
  <c r="E24" i="11"/>
  <c r="Y19" i="11"/>
  <c r="U23" i="11"/>
  <c r="Q23" i="11"/>
  <c r="U22" i="11"/>
  <c r="U21" i="11"/>
  <c r="U20" i="11"/>
  <c r="U19" i="11"/>
  <c r="Q19" i="11"/>
  <c r="U18" i="11"/>
  <c r="U17" i="11"/>
  <c r="U16" i="11"/>
  <c r="V15" i="11"/>
  <c r="Q15" i="11"/>
  <c r="AD14" i="11"/>
  <c r="Z14" i="11"/>
  <c r="Y14" i="11"/>
  <c r="V14" i="11"/>
  <c r="Q14" i="11"/>
  <c r="AD13" i="11"/>
  <c r="AA13" i="11"/>
  <c r="Y13" i="11" s="1"/>
  <c r="V13" i="11"/>
  <c r="AD12" i="11"/>
  <c r="AA12" i="11"/>
  <c r="Z12" i="11"/>
  <c r="U12" i="11"/>
  <c r="AC11" i="11"/>
  <c r="AC17" i="11" s="1"/>
  <c r="Z11" i="11"/>
  <c r="U11" i="11"/>
  <c r="AD10" i="11"/>
  <c r="AA10" i="11"/>
  <c r="Y10" i="11" s="1"/>
  <c r="U10" i="11"/>
  <c r="AD9" i="11"/>
  <c r="AA9" i="11"/>
  <c r="Y9" i="11" s="1"/>
  <c r="U9" i="11"/>
  <c r="AD8" i="11"/>
  <c r="AA8" i="11"/>
  <c r="Y8" i="11" s="1"/>
  <c r="U8" i="11"/>
  <c r="AD7" i="11"/>
  <c r="AA7" i="11"/>
  <c r="Y7" i="11" s="1"/>
  <c r="U7" i="11"/>
  <c r="AD6" i="11"/>
  <c r="AA6" i="11"/>
  <c r="Y6" i="11" s="1"/>
  <c r="U6" i="11"/>
  <c r="Q6" i="11"/>
  <c r="AD5" i="11"/>
  <c r="AA5" i="11"/>
  <c r="Z5" i="11"/>
  <c r="U5" i="11"/>
  <c r="Q5" i="11"/>
  <c r="U4" i="11"/>
  <c r="U3" i="11"/>
  <c r="Q3" i="11"/>
  <c r="V24" i="11" l="1"/>
  <c r="AD11" i="11"/>
  <c r="AD17" i="11" s="1"/>
  <c r="Z17" i="11"/>
  <c r="AA17" i="11"/>
  <c r="Y12" i="11"/>
  <c r="Q13" i="11"/>
  <c r="U24" i="11"/>
  <c r="Y11" i="11"/>
  <c r="Y5" i="11"/>
  <c r="Y17" i="11" s="1"/>
  <c r="AB17" i="11"/>
  <c r="J12" i="10"/>
  <c r="Z24" i="11" l="1"/>
  <c r="Z19" i="11"/>
  <c r="AA19" i="11" s="1"/>
  <c r="Z21" i="11"/>
  <c r="AA22" i="11" s="1"/>
  <c r="Q24" i="11"/>
  <c r="J13" i="10" l="1"/>
  <c r="J11" i="10"/>
  <c r="H13" i="10" l="1"/>
</calcChain>
</file>

<file path=xl/sharedStrings.xml><?xml version="1.0" encoding="utf-8"?>
<sst xmlns="http://schemas.openxmlformats.org/spreadsheetml/2006/main" count="304" uniqueCount="170">
  <si>
    <t>ගරු ලක්ෂ්මන් කිරිඇල්ල මැතිතුමා</t>
  </si>
  <si>
    <t>වැරැල්ලගම, මරවනාගොඩ ශ්‍රී වජිරාරාම විහාරස්ථානයේ ධර්ම ශාලා ගොඩනැගිල්ල සංවර්ධනය කිරීම</t>
  </si>
  <si>
    <t>අලි සබ්රි මැතිතුමා</t>
  </si>
  <si>
    <t>රාසික් මහතාගේ නිවස අසල ජලාපවාහන පද්ධතිය සකස් කිරීම</t>
  </si>
  <si>
    <t>මරවනාගොඩ</t>
  </si>
  <si>
    <t>කුඹුරේගම</t>
  </si>
  <si>
    <t>ගලගෙදර මඩිගේ</t>
  </si>
  <si>
    <t>දිස්ත්‍රික් විමධ්‍යගත අයවැය වැඩසටහන 2021</t>
  </si>
  <si>
    <t>ඇමුණුම 01</t>
  </si>
  <si>
    <t>ඉදිකිරීම්</t>
  </si>
  <si>
    <t>ගරු අමාත්‍යතුමා/ මන්ත්‍රිතුමාගේ නම</t>
  </si>
  <si>
    <t>වෙන්වු මුදල</t>
  </si>
  <si>
    <t>මිලදී ගැනීම්</t>
  </si>
  <si>
    <t>එකතුව</t>
  </si>
  <si>
    <t>√</t>
  </si>
  <si>
    <t xml:space="preserve"> ගරු මයන්ත දිසානායක මැතිතුමා</t>
  </si>
  <si>
    <t xml:space="preserve"> ගරු උදයන කිරිදිගොඩ මැතිතුමා</t>
  </si>
  <si>
    <t>මිලදී ගැනිම</t>
  </si>
  <si>
    <t>ගරු මහින්දානන්ද අළුත්ගමගේ මැතිතුමා</t>
  </si>
  <si>
    <t>ගරු වේලු කුමාර් මැතිතුමා</t>
  </si>
  <si>
    <t>විශ්‍රාමික රණවිරු සංසදය , හේනේපොල පොහොලියද්ද KDS/TUH/සු/2018/06 බුෆේ සෙට් 01</t>
  </si>
  <si>
    <t>තහල්පිටිය</t>
  </si>
  <si>
    <t>සදුන් උයන එකමුතු සුභ සාධක සමිතිය , සදුන් උයන ,කුඹුරේගම , තුම් /ප්‍රා/ලේ/ප්‍ර/2007/10 ඇදි රහිත ප්ලාස්ටික් පුටු -30</t>
  </si>
  <si>
    <t>අදුන්ගම පල්කුඹුර</t>
  </si>
  <si>
    <t>හේනේපොල තහල්පිටිය සමිගි සුභ සාධක සමිතිය - හේනේපොල  පොහොලියද්ද KDS/TUM/සු/2018/04  බුෆේ සෙට් 01</t>
  </si>
  <si>
    <t>එකමුතු වැඩිහිටි සමිතිය - නාරංවල ,හිත්ගොඩ වල්පොල ,ගලගෙදර  තුම්/ප්‍රා/ලේ/ස්වේ/2007/2 වානේ අල්මාරි 01</t>
  </si>
  <si>
    <t>හිත්ගොඩ වල්පොල</t>
  </si>
  <si>
    <t>ගුනදාහ ටැලන්ට් ක්‍රීඩා සමාජය, ගුනදාහ ගලගෙර ලි අ KA/GG/5C/15 ක්‍රීඩා උපකරණ ( ක්‍රිකට් බැට් ,බෝල කඩුලු,වොලි බොල් නෙට් )</t>
  </si>
  <si>
    <t>ගුණදාහ</t>
  </si>
  <si>
    <t>සුජාතා එක්සත් අවමංගල්‍යාධාර සමිතිය - වල්පොල , වෑත්තැව ,ගලගෙදර ,ලි.අ.තුම්/ප්‍රා/ලේ/සු/2008/12   බුෆේ සෙට් 02</t>
  </si>
  <si>
    <t>ගුනදාහ එකමුතු සුභ සාධක සමිතිය , ගුණදාහ, ගලගෙදර ලි අ KDS/TUM/සු /2018/02 ලීටර් 1000 වතුර ටැංකියක්</t>
  </si>
  <si>
    <t>නාරංවල එක්සත් අවමංගල්‍යාධාර සමිතිය , නාරංවල,ගලගෙදර ලි.අ.තුම්/ප්‍රා/ලේ/සු/2002/2 ඉහුම් පිහුම් සාස්පාන් සෙට් 01</t>
  </si>
  <si>
    <t>නාරංවල</t>
  </si>
  <si>
    <t>පරණගම</t>
  </si>
  <si>
    <t>පොත්තිල</t>
  </si>
  <si>
    <t>ඉඩමේගම</t>
  </si>
  <si>
    <t>වියදම</t>
  </si>
  <si>
    <t>ගලගෙදර</t>
  </si>
  <si>
    <t>උඩුකුඹුර එක්සත් අවමංගළ්‍යධාර සමිතියට පුටු ලබාදීම</t>
  </si>
  <si>
    <t>අඹගහහේන</t>
  </si>
  <si>
    <t>අනුරාධ ජයරත්න මැතිතුමා</t>
  </si>
  <si>
    <t>රවුෆ් හකීම් මැතිතුමා</t>
  </si>
  <si>
    <t>කොහිලඇල ඇලමාර්ගය සංවර්ධනය කිරීම සදහා</t>
  </si>
  <si>
    <t>ජබ්බාර් මධ්‍ය මහා විදුහලට කොන්ක්‍රීට් තන තීරුවක් ඉදිකිරීම</t>
  </si>
  <si>
    <t>ගලගෙදර මඩිගේ දකුණ</t>
  </si>
  <si>
    <t>ලොහාන් රත්වත්තේ මැතිතුමා</t>
  </si>
  <si>
    <t>ලක්ෂ්මන් කිරිඇල්ල මැතිතුමා</t>
  </si>
  <si>
    <t>ජී එල් පීරිස් මැතිතුමා</t>
  </si>
  <si>
    <t>දියපලාගොඩ මරණාධාර හා සුභසාධක  සමිතියට පුටු ලබාදීම</t>
  </si>
  <si>
    <t>ඈතමුල්ල මරණාධාර හා සංවර්ධන සුභසාධක සමිතියට බුෆේ සෙට් එකක් ලබාදීම</t>
  </si>
  <si>
    <t>ගිරිහාගම මරණාධාර  සමිතියට පුටු ලබාදීම</t>
  </si>
  <si>
    <t>දියපාලාගොඩ</t>
  </si>
  <si>
    <t>ඈතමුල්ල</t>
  </si>
  <si>
    <t xml:space="preserve"> එකමුතු සුභසාධක හා අවමංගල්‍යාධාර සමිතියට කැනපි හට් එකක් ලබාදීම</t>
  </si>
  <si>
    <t xml:space="preserve"> කාන්තා සුභසාධක සමිතිනට බුෆේ සෙට් එකක් ලබාදීම</t>
  </si>
  <si>
    <t>අලවත්තේගම</t>
  </si>
  <si>
    <t xml:space="preserve"> යශෝධා කාන්තා සමිතියට පුටු ලබාදීම</t>
  </si>
  <si>
    <t>ඇටඹේගොඩ සුභසාධක හා අවමංගල්‍යාධාර සමිතිය සදහා බුෆේ සෙට් එකක් ලබාදීම</t>
  </si>
  <si>
    <t>දෙහිදෙණිය</t>
  </si>
  <si>
    <t>ගිරන්තලාව එකමුතු සුභසාධක සමිතියට බුෆේ සෙහට් එකක් ලබාදීම</t>
  </si>
  <si>
    <t>උඩහේනේපොල</t>
  </si>
  <si>
    <t>ඇටඹේගොඩ</t>
  </si>
  <si>
    <t>තහල්පිටිය මැදගම එක්සත් අවමංගල්‍යධාර සුභසාධක සමිතියට බුෆේ සෙට් එකක් ලබාදීම</t>
  </si>
  <si>
    <t xml:space="preserve">තහල්පිටිය </t>
  </si>
  <si>
    <t>පොහොදියද්ද</t>
  </si>
  <si>
    <t>පොහොලියද්ද  විශාකා කාන්තා සමිතිය සදහා සාස්පාන් සෙට් එකක් ලබාදීම</t>
  </si>
  <si>
    <t>ගොතමී කාන්තා සමිතිය සදහා බුෆේ සෙට් එකක් මිලදී ගැනීම</t>
  </si>
  <si>
    <t>බරන්දර</t>
  </si>
  <si>
    <t xml:space="preserve">කොබ්බෑගල </t>
  </si>
  <si>
    <t>දකුණ එක්සත් මරණාධාර සමිතියට බුෆේ සෙට් එකක් ලබාදීම</t>
  </si>
  <si>
    <t>උතුර සමගි අවමංගල්‍යාධාර සමිතියට වීදුරු රහිත අල්මාරියක්, කාර්යාල මේස ලබාදීම</t>
  </si>
  <si>
    <t>හේනේගම පල්කුඹුර</t>
  </si>
  <si>
    <t>උසාවිය පාර යස ඉසුරු සුභ සාධක සමිතියට විදුලි ජනක යන්ත්‍රයක් මිලදී ගැනීම</t>
  </si>
  <si>
    <t xml:space="preserve">ගලගෙදර බටහිර </t>
  </si>
  <si>
    <t>අභිනව ප්‍රබෝධ සුභසාධක සමිතිය සදහා වානේ අල්මාරියක් ලබා ගැනීම</t>
  </si>
  <si>
    <t>ගලගෙදර බටහිර</t>
  </si>
  <si>
    <t>හිත්ගොඩ වල්පොල සුජාතා එක්සත් අවමංගල්‍යාධාර සමිතියට පුටු මිලදී ගැනීම</t>
  </si>
  <si>
    <t>රොක්හිල් 18</t>
  </si>
  <si>
    <t>දෙල්ගස්යාය එක්සත්  සුභසාධක අවමංගල්‍යාධාර සමිතියට ප්ලාස්ටික් පුටු මිලදී ගැනීම</t>
  </si>
  <si>
    <t>මල්පොලයාය එකමුතු අවමංගල්‍යාධාර සමිතියට විදුලිජනක යන්ත්‍රයක් මිලදී ගැනීම</t>
  </si>
  <si>
    <t>දෙල්ගස්යාය</t>
  </si>
  <si>
    <t>උදලාගම</t>
  </si>
  <si>
    <t>මැදගොඩ පහල</t>
  </si>
  <si>
    <t>කූරගම ජනපදයට යන මාර්ගයේ පැති කාණුව ඉදිකිරීම</t>
  </si>
  <si>
    <t>කූරගම</t>
  </si>
  <si>
    <t>මැදගොඩ පිරිවෙනේ භික්ෂු අධ්‍යාපන ආයතනයේ වහලය සෙවිලිකිරීම</t>
  </si>
  <si>
    <t>හේනේපොල පුරාණ විහාරස්ථානයේ සංඝවාසය ඉදිරිපිට පැති බැම්ම ඉදිකිරීම</t>
  </si>
  <si>
    <t xml:space="preserve">එකමුතු අවමංගල්‍යධාර සමිතියට අමානෝ ෂිට්,ලිපිගොනු අල්මාරියක් මිලදීගැනීම, </t>
  </si>
  <si>
    <t>මරණාධාර සහ සුභසාධක සමිතියට සෙවිලි තහඩු ලබාදීම</t>
  </si>
  <si>
    <t xml:space="preserve">අලවත්තේගම </t>
  </si>
  <si>
    <t>ගල්ලේනවත්ත</t>
  </si>
  <si>
    <t>ගල්ලේනවත්ත ළිද සංවර්ධනය කිරීම</t>
  </si>
  <si>
    <t>එම්.එච්.ඒ හලීම් මැතිතුමා</t>
  </si>
  <si>
    <t>දිළුම් අමුණුගම මැතිතුමා</t>
  </si>
  <si>
    <t>කදන්හේන අචිනි කාන්තා සමිතිය සදහා බුෆේ කට්ටලයක් ලබාගැනීම</t>
  </si>
  <si>
    <t>හේනේගම පල්කුඹුර විශාකා කාන්තා කාර්ය සංවිධානය සදහා බුෆේ කට්ටලයක් ලබාගැනීම</t>
  </si>
  <si>
    <t>කදන්හේන</t>
  </si>
  <si>
    <t>හද්දදාපිටිය</t>
  </si>
  <si>
    <t>රොක්හීල්</t>
  </si>
  <si>
    <t>තුම්පනේ ප්‍රාදේශීය ලේකම් කාර්යාලයේ සුභසාධක සමිතියට ඇදි සහිත කුෂන් පුටු ලබාගැනීම</t>
  </si>
  <si>
    <t>උඩුබෝගාව සිරි සිදුහත් දහම් පාසැල ( ශ්‍රී විජේවර්ධනාරාමය ) සදහා පුටු 20 ක් ලබාගැනීම</t>
  </si>
  <si>
    <t>බෝගහලන්ද අන්‍යෙන්‍යාධාර සමිතිය සදහා ප්ලාක්ට්ක් පුටු 20 ක් ලබාදීම</t>
  </si>
  <si>
    <t>ශක්ති අවමංගල්‍යාධාර සමිතිය සදහා ප්ලාක්ට්ක් පුටු 20 ක් ලබාදීම</t>
  </si>
  <si>
    <t>පරණගම සුධර්මා කාන්තා අවමංගල්‍යාධාර  සමිතිය සදහා ප්ලාස්ටික් පුටු 20 ක් ලබාගැනීම</t>
  </si>
  <si>
    <t>රොක්හීල් ශ්‍රී බෝධිරුක්කාරාම විහාරස්ථානය සංවර්ධනය කිරීම</t>
  </si>
  <si>
    <t>ගිරිහාගම ශ්‍රී සුමංගලාරාම විහාරස්ථානයේ පිවිසුම් සහ මාර්ගය සංවර්ධනය කිරීම</t>
  </si>
  <si>
    <t xml:space="preserve"> කන්දේකුඹුර එක්සත් පරෝපාකාර සමිතියට බුෆේ සෙට් එකක් ලබාදීම</t>
  </si>
  <si>
    <t>කන්දේකුඹුර</t>
  </si>
  <si>
    <t>පල්ලේකොටුව අවමංගල්‍යාධාර හා එක්සත් සුභසාධක සමිතියට බුෆේ සෙට් එකක් ලබාදීම</t>
  </si>
  <si>
    <t>පල්ලේකොටුව</t>
  </si>
  <si>
    <t>නිකතැන්න උභය ලෝකාර්ථ අවමංගල්‍යාධාර සමිතියට සාස්පාන් සෙට් එකක් ලබාදීම</t>
  </si>
  <si>
    <t>නිකතැන්න</t>
  </si>
  <si>
    <t>දිඹුල්කුඹුර එක්සත් සුභසාධක සමිතියට ප්ලාස්ටික් පුටු ලබාදීම</t>
  </si>
  <si>
    <t>ඉඩමේගම එකමුතු ප්‍රජා මණ්ඩලයට ප්ලාස්ටික් පුටු ලබාදීම</t>
  </si>
  <si>
    <t>නියඹේපොල</t>
  </si>
  <si>
    <t>දමුණුගස්තැන්න විශාකා එක්සත් අවමංගල්‍යාධාර සමිතියට අමානෝ ෂිට්,සාස්පාන් සෙට් එකක් සහ බුෆේ සෙට් එකක් මිලදී ගැනීම</t>
  </si>
  <si>
    <t>දමුණුගස්තැන්න</t>
  </si>
  <si>
    <t>කන්නාදෙණිය</t>
  </si>
  <si>
    <t>කන්නාදෙණිය ගුණෝදය පිරිවෙනේ වළාකුළු බැම්ම ඉදිකිරීම</t>
  </si>
  <si>
    <t>ගලගෙදර මහජන ක්‍රිඩාංගනය සංවර්ධනය කිරීම</t>
  </si>
  <si>
    <t xml:space="preserve">කළුගලවත්ත සමගි සුභසාධක හා මරණාධාර සමිතිට සෙවිලි තහඩු හා බට මිලදී ගැනීම , </t>
  </si>
  <si>
    <t>අඹගහහේන හොරගොල්ලාමඩ මාර්ගය සංවර්ධනය කිරිම</t>
  </si>
  <si>
    <t>කොබ්බෑගල බහුකාර්ය ගොඩනැගිල්ල සංවර්ධනය කිරීම</t>
  </si>
  <si>
    <t>වැරැල්ලගම මරවනාගොඩ ශ්‍රී වජිරාරාම විහාරස්ථානයට ඇදි රහිත ප්ලාස්ටික් පුටු ලබාදීම.</t>
  </si>
  <si>
    <t>සෞභාග්‍ය කාන්තා කෘෂිකර්ම ව්‍යාපෘති සංවිධානය බුෆේ කට්ටලයක් ලබාගැනීම</t>
  </si>
  <si>
    <t>හපුගහඇල උඩවත්ත එක්සත් සුභසාධක හා මරණාධාර සමිතියට බු‍ෆේ සෙට් එකක් ලබාදීම</t>
  </si>
  <si>
    <t>ගරු ගුණතිලක රාජපක්ෂ මැතිතුමා</t>
  </si>
  <si>
    <t xml:space="preserve">මරවනාගොඩ  උතුර ග්‍රාම සංවර්ධන සමිතිය සදහා ප්ලාස්ටික් පුටු ලබාදීම </t>
  </si>
  <si>
    <t>ඇටඹේගොඩ දෙහිදෙණිය බොදු එකමුතුව සදහා පුටු  ලබාදීම</t>
  </si>
  <si>
    <t>ගරු ගුණතිලක රාජක්ෂ මැතිතුමා</t>
  </si>
  <si>
    <t>ගලගෙදර මානස සුභසාධක සමිතියට ප්ලාස්ටික් පුටු ලබාගැනීම</t>
  </si>
  <si>
    <t xml:space="preserve">උදලාගම </t>
  </si>
  <si>
    <t xml:space="preserve"> උදලාගම වසම ප්‍රාදේශීය සභා පෙර පාසල් ගොඩනැගිල්ල සංවර්ධනය කිරීම</t>
  </si>
  <si>
    <t>එනමල්පොත සේනුත්තරාරාම විහාර ස්ථානයේ බහුකාර්ය ගොඩනැගිල්ල සංවර්ධනය කිරීම</t>
  </si>
  <si>
    <t>කදන්හේන ප්‍රජාශාලා ගොඩනැගිල්ල සංවර්ධනය කිරීම</t>
  </si>
  <si>
    <t>අඹගහහේන උඩකුඹුර ප්‍රජාශාලා ගොඩනැගිල්ල සංවර්ධනය කිරීම</t>
  </si>
  <si>
    <t xml:space="preserve">කිරිදිවැල්පොල එකමුතු සුභසාධක ප්‍රජාශාලා ගොසනැගිල්ල සදහා විදුලිය ලබාදීම හා ඉතිරි සංවර්ධන කටයුතු නිමකිරීම </t>
  </si>
  <si>
    <t>කූරගම ජනපදයේ එකමුතු සුභසාධක ප්‍රජාශාලවේ සංවර්ධන කටයුතු කිරිම</t>
  </si>
  <si>
    <t>කිරිදිවැල්පොල</t>
  </si>
  <si>
    <t>අලවත්තේගම පන්සල අසලින් යන මාර්ගය සංවර්ධනය කිරීම</t>
  </si>
  <si>
    <t xml:space="preserve"> 2021.12.31 දිනට භෞතික හා  මූල්‍ය ප්‍රගතිය</t>
  </si>
  <si>
    <t>ගුණතිලක රාජපක්ෂ මැතිතුමා</t>
  </si>
  <si>
    <t>උදයන කිරිදිගොඩ මැතිතුමා</t>
  </si>
  <si>
    <t>2% පරිපාලන වියදම</t>
  </si>
  <si>
    <t>Village Development Program with Special Needs 2021</t>
  </si>
  <si>
    <t xml:space="preserve">Progress On 2021.12.31 </t>
  </si>
  <si>
    <t>DS Division - Thumpane</t>
  </si>
  <si>
    <t>No: 990</t>
  </si>
  <si>
    <t>SN</t>
  </si>
  <si>
    <t>Project Name</t>
  </si>
  <si>
    <t>GN Division</t>
  </si>
  <si>
    <t>Name</t>
  </si>
  <si>
    <t>Number</t>
  </si>
  <si>
    <t>Project Type (Construction / Supply of Goods and Services)</t>
  </si>
  <si>
    <t>Implementing agency</t>
  </si>
  <si>
    <t>Estimated Amount</t>
  </si>
  <si>
    <t>Allocation</t>
  </si>
  <si>
    <t>Physical Progress</t>
  </si>
  <si>
    <t>Financial Progress</t>
  </si>
  <si>
    <t>Development of canal from Henegama Palkumbura Pahal paddy field to Weli Pela</t>
  </si>
  <si>
    <t>Henegama Palkumbura</t>
  </si>
  <si>
    <t>Development of the remaining section of the road leading to Elamalpatha Sri Seluttharamaya.</t>
  </si>
  <si>
    <t xml:space="preserve">Development of the road starting from the 5th Mile Post of road Number 603 to Miriyawela via Henegama Palkumbura. </t>
  </si>
  <si>
    <t>Providing water and electricity for the Sewa Piyasa</t>
  </si>
  <si>
    <t>Upliftment of 8 Selected Beneficiary Families under the Livelihoods Program</t>
  </si>
  <si>
    <t>Total</t>
  </si>
  <si>
    <t>Construction</t>
  </si>
  <si>
    <t>Supply Goods</t>
  </si>
  <si>
    <t>Divisional Secretariat</t>
  </si>
  <si>
    <t>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</si>
</sst>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0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color theme="1"/>
      <name val="Iskoola Pota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Iskoola Pota"/>
      <family val="2"/>
    </font>
    <font>
      <b/>
      <sz val="11"/>
      <name val="Times New Roman"/>
      <family val="1"/>
    </font>
    <font>
      <sz val="9"/>
      <color theme="1"/>
      <name val="Iskoola Pota"/>
      <family val="2"/>
    </font>
    <font>
      <b/>
      <sz val="9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72">
    <xf numFmtId="0" fontId="0" fillId="0" borderId="0" xfId="0"/>
    <xf numFmtId="0" fontId="0" fillId="0" borderId="0" xfId="0" applyBorder="1"/>
    <xf numFmtId="0" fontId="0" fillId="0" borderId="0" xfId="0"/>
    <xf numFmtId="2" fontId="0" fillId="0" borderId="1" xfId="0" applyNumberFormat="1" applyFill="1" applyBorder="1"/>
    <xf numFmtId="2" fontId="9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wrapText="1"/>
    </xf>
    <xf numFmtId="43" fontId="0" fillId="0" borderId="1" xfId="1" applyFont="1" applyBorder="1" applyAlignment="1">
      <alignment vertical="top"/>
    </xf>
    <xf numFmtId="0" fontId="15" fillId="0" borderId="1" xfId="0" applyFont="1" applyFill="1" applyBorder="1"/>
    <xf numFmtId="43" fontId="0" fillId="0" borderId="0" xfId="0" applyNumberFormat="1"/>
    <xf numFmtId="0" fontId="15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/>
    <xf numFmtId="0" fontId="1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9" fillId="0" borderId="0" xfId="0" applyFont="1" applyFill="1" applyBorder="1"/>
    <xf numFmtId="0" fontId="3" fillId="0" borderId="1" xfId="0" applyFont="1" applyFill="1" applyBorder="1" applyAlignment="1"/>
    <xf numFmtId="0" fontId="12" fillId="0" borderId="1" xfId="0" applyFont="1" applyFill="1" applyBorder="1" applyAlignment="1">
      <alignment vertical="center" wrapText="1"/>
    </xf>
    <xf numFmtId="0" fontId="16" fillId="0" borderId="1" xfId="0" applyFont="1" applyFill="1" applyBorder="1"/>
    <xf numFmtId="0" fontId="0" fillId="0" borderId="1" xfId="0" applyFill="1" applyBorder="1"/>
    <xf numFmtId="0" fontId="19" fillId="0" borderId="1" xfId="0" applyFont="1" applyFill="1" applyBorder="1" applyAlignment="1">
      <alignment horizontal="center" vertical="center"/>
    </xf>
    <xf numFmtId="43" fontId="12" fillId="0" borderId="1" xfId="0" applyNumberFormat="1" applyFont="1" applyFill="1" applyBorder="1"/>
    <xf numFmtId="2" fontId="3" fillId="0" borderId="1" xfId="0" applyNumberFormat="1" applyFont="1" applyFill="1" applyBorder="1"/>
    <xf numFmtId="0" fontId="9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center"/>
    </xf>
    <xf numFmtId="0" fontId="7" fillId="0" borderId="1" xfId="0" applyFont="1" applyFill="1" applyBorder="1"/>
    <xf numFmtId="43" fontId="16" fillId="0" borderId="1" xfId="0" applyNumberFormat="1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1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top"/>
    </xf>
    <xf numFmtId="0" fontId="17" fillId="0" borderId="3" xfId="0" applyFont="1" applyFill="1" applyBorder="1" applyAlignment="1">
      <alignment vertical="center"/>
    </xf>
    <xf numFmtId="0" fontId="0" fillId="0" borderId="3" xfId="0" applyFill="1" applyBorder="1"/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4" xfId="0" applyFill="1" applyBorder="1"/>
    <xf numFmtId="0" fontId="15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43" fontId="11" fillId="0" borderId="1" xfId="0" applyNumberFormat="1" applyFont="1" applyFill="1" applyBorder="1" applyAlignment="1">
      <alignment horizontal="right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 vertical="center"/>
    </xf>
    <xf numFmtId="43" fontId="12" fillId="0" borderId="1" xfId="1" applyFont="1" applyFill="1" applyBorder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43" fontId="12" fillId="0" borderId="1" xfId="0" applyNumberFormat="1" applyFont="1" applyFill="1" applyBorder="1" applyAlignment="1">
      <alignment horizontal="right"/>
    </xf>
    <xf numFmtId="43" fontId="4" fillId="0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5" fillId="0" borderId="4" xfId="0" applyFont="1" applyBorder="1" applyAlignment="1">
      <alignment vertical="center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9" fillId="0" borderId="1" xfId="0" applyNumberFormat="1" applyFont="1" applyFill="1" applyBorder="1" applyAlignment="1">
      <alignment vertical="center"/>
    </xf>
    <xf numFmtId="43" fontId="12" fillId="0" borderId="1" xfId="1" applyNumberFormat="1" applyFont="1" applyFill="1" applyBorder="1" applyAlignment="1">
      <alignment horizontal="right"/>
    </xf>
    <xf numFmtId="43" fontId="17" fillId="0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5" fillId="0" borderId="4" xfId="0" applyFont="1" applyBorder="1" applyAlignment="1">
      <alignment vertical="center" wrapText="1"/>
    </xf>
    <xf numFmtId="0" fontId="0" fillId="0" borderId="1" xfId="0" applyFill="1" applyBorder="1" applyAlignment="1"/>
    <xf numFmtId="0" fontId="19" fillId="0" borderId="1" xfId="0" applyFont="1" applyFill="1" applyBorder="1" applyAlignment="1">
      <alignment vertical="center"/>
    </xf>
    <xf numFmtId="0" fontId="0" fillId="0" borderId="3" xfId="0" applyFill="1" applyBorder="1" applyAlignment="1"/>
    <xf numFmtId="43" fontId="16" fillId="0" borderId="1" xfId="0" applyNumberFormat="1" applyFont="1" applyFill="1" applyBorder="1" applyAlignment="1">
      <alignment vertical="center"/>
    </xf>
    <xf numFmtId="43" fontId="15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9" fillId="0" borderId="1" xfId="0" applyNumberFormat="1" applyFont="1" applyFill="1" applyBorder="1" applyAlignment="1"/>
    <xf numFmtId="0" fontId="9" fillId="0" borderId="1" xfId="0" applyFont="1" applyFill="1" applyBorder="1" applyAlignment="1">
      <alignment vertical="center"/>
    </xf>
    <xf numFmtId="0" fontId="0" fillId="0" borderId="0" xfId="0" applyFill="1" applyAlignment="1"/>
    <xf numFmtId="0" fontId="15" fillId="0" borderId="6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43" fontId="15" fillId="0" borderId="0" xfId="1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43" fontId="0" fillId="0" borderId="0" xfId="0" applyNumberFormat="1" applyBorder="1"/>
    <xf numFmtId="0" fontId="20" fillId="0" borderId="0" xfId="0" applyFont="1" applyBorder="1" applyAlignment="1">
      <alignment horizontal="center"/>
    </xf>
    <xf numFmtId="43" fontId="20" fillId="0" borderId="0" xfId="0" applyNumberFormat="1" applyFont="1" applyBorder="1"/>
    <xf numFmtId="0" fontId="20" fillId="0" borderId="0" xfId="0" applyFont="1" applyBorder="1"/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14" fillId="0" borderId="1" xfId="0" applyNumberFormat="1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43" fontId="0" fillId="0" borderId="0" xfId="0" applyNumberForma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top" wrapText="1"/>
    </xf>
    <xf numFmtId="0" fontId="21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left" vertical="center" wrapText="1"/>
    </xf>
    <xf numFmtId="0" fontId="24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/>
    </xf>
    <xf numFmtId="0" fontId="22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43" fontId="14" fillId="0" borderId="1" xfId="0" applyNumberFormat="1" applyFont="1" applyFill="1" applyBorder="1" applyAlignment="1">
      <alignment vertical="top"/>
    </xf>
    <xf numFmtId="9" fontId="14" fillId="0" borderId="1" xfId="0" applyNumberFormat="1" applyFont="1" applyBorder="1" applyAlignment="1">
      <alignment horizontal="center" vertical="top" wrapText="1"/>
    </xf>
    <xf numFmtId="43" fontId="14" fillId="0" borderId="1" xfId="0" applyNumberFormat="1" applyFont="1" applyBorder="1" applyAlignment="1">
      <alignment vertical="top"/>
    </xf>
    <xf numFmtId="43" fontId="14" fillId="0" borderId="1" xfId="1" applyFont="1" applyBorder="1" applyAlignment="1">
      <alignment vertical="top"/>
    </xf>
    <xf numFmtId="0" fontId="14" fillId="0" borderId="1" xfId="0" applyFont="1" applyBorder="1" applyAlignment="1">
      <alignment horizontal="center" vertical="top"/>
    </xf>
    <xf numFmtId="43" fontId="0" fillId="0" borderId="1" xfId="0" applyNumberFormat="1" applyFont="1" applyBorder="1" applyAlignment="1">
      <alignment vertical="top"/>
    </xf>
    <xf numFmtId="0" fontId="16" fillId="0" borderId="1" xfId="0" applyFont="1" applyBorder="1" applyAlignment="1">
      <alignment horizontal="center" vertical="center"/>
    </xf>
    <xf numFmtId="43" fontId="15" fillId="0" borderId="1" xfId="1" applyFont="1" applyFill="1" applyBorder="1" applyAlignment="1">
      <alignment vertical="center"/>
    </xf>
    <xf numFmtId="43" fontId="0" fillId="0" borderId="1" xfId="0" applyNumberForma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/>
    <xf numFmtId="2" fontId="0" fillId="2" borderId="1" xfId="0" applyNumberFormat="1" applyFill="1" applyBorder="1"/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3" fontId="0" fillId="2" borderId="1" xfId="0" applyNumberFormat="1" applyFill="1" applyBorder="1"/>
    <xf numFmtId="43" fontId="12" fillId="2" borderId="1" xfId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2" fontId="3" fillId="0" borderId="1" xfId="0" applyNumberFormat="1" applyFont="1" applyFill="1" applyBorder="1" applyAlignment="1">
      <alignment vertical="center"/>
    </xf>
    <xf numFmtId="2" fontId="9" fillId="2" borderId="1" xfId="0" applyNumberFormat="1" applyFont="1" applyFill="1" applyBorder="1" applyAlignment="1"/>
    <xf numFmtId="43" fontId="9" fillId="0" borderId="1" xfId="1" applyFont="1" applyFill="1" applyBorder="1" applyAlignment="1">
      <alignment vertical="center"/>
    </xf>
    <xf numFmtId="43" fontId="13" fillId="0" borderId="1" xfId="0" applyNumberFormat="1" applyFont="1" applyFill="1" applyBorder="1" applyAlignment="1">
      <alignment vertical="center"/>
    </xf>
    <xf numFmtId="43" fontId="13" fillId="0" borderId="1" xfId="0" applyNumberFormat="1" applyFont="1" applyFill="1" applyBorder="1" applyAlignment="1"/>
    <xf numFmtId="43" fontId="12" fillId="0" borderId="1" xfId="0" applyNumberFormat="1" applyFont="1" applyFill="1" applyBorder="1" applyAlignment="1"/>
    <xf numFmtId="43" fontId="19" fillId="0" borderId="1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textRotation="90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43" fontId="0" fillId="0" borderId="0" xfId="0" applyNumberFormat="1" applyFill="1"/>
    <xf numFmtId="43" fontId="0" fillId="0" borderId="4" xfId="0" applyNumberFormat="1" applyFill="1" applyBorder="1"/>
    <xf numFmtId="0" fontId="10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43" fontId="13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43" fontId="15" fillId="0" borderId="1" xfId="0" applyNumberFormat="1" applyFont="1" applyFill="1" applyBorder="1" applyAlignment="1">
      <alignment horizontal="right"/>
    </xf>
    <xf numFmtId="0" fontId="26" fillId="0" borderId="4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left" wrapText="1"/>
    </xf>
    <xf numFmtId="0" fontId="6" fillId="0" borderId="8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top" wrapText="1"/>
    </xf>
    <xf numFmtId="0" fontId="23" fillId="0" borderId="6" xfId="0" applyFont="1" applyFill="1" applyBorder="1" applyAlignment="1">
      <alignment horizontal="center" vertical="top" wrapText="1"/>
    </xf>
    <xf numFmtId="0" fontId="23" fillId="0" borderId="3" xfId="0" applyFont="1" applyFill="1" applyBorder="1" applyAlignment="1">
      <alignment horizontal="center" vertical="top" wrapText="1"/>
    </xf>
    <xf numFmtId="0" fontId="23" fillId="0" borderId="1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85725</xdr:rowOff>
    </xdr:from>
    <xdr:to>
      <xdr:col>0</xdr:col>
      <xdr:colOff>19050</xdr:colOff>
      <xdr:row>3</xdr:row>
      <xdr:rowOff>276225</xdr:rowOff>
    </xdr:to>
    <xdr:sp macro="" textlink="">
      <xdr:nvSpPr>
        <xdr:cNvPr id="3" name="Right Brace 2"/>
        <xdr:cNvSpPr/>
      </xdr:nvSpPr>
      <xdr:spPr>
        <a:xfrm>
          <a:off x="0" y="561975"/>
          <a:ext cx="19050" cy="3333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2</xdr:row>
      <xdr:rowOff>85725</xdr:rowOff>
    </xdr:from>
    <xdr:to>
      <xdr:col>0</xdr:col>
      <xdr:colOff>19050</xdr:colOff>
      <xdr:row>3</xdr:row>
      <xdr:rowOff>276225</xdr:rowOff>
    </xdr:to>
    <xdr:sp macro="" textlink="">
      <xdr:nvSpPr>
        <xdr:cNvPr id="4" name="Right Brace 3"/>
        <xdr:cNvSpPr/>
      </xdr:nvSpPr>
      <xdr:spPr>
        <a:xfrm>
          <a:off x="0" y="561975"/>
          <a:ext cx="19050" cy="3333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G11" sqref="G11"/>
    </sheetView>
  </sheetViews>
  <sheetFormatPr defaultRowHeight="15" x14ac:dyDescent="0.25"/>
  <cols>
    <col min="1" max="1" width="5.28515625" style="2" customWidth="1"/>
    <col min="2" max="2" width="53.28515625" style="2" customWidth="1"/>
    <col min="3" max="3" width="11.42578125" style="2" customWidth="1"/>
    <col min="4" max="4" width="9.28515625" style="2" customWidth="1"/>
    <col min="5" max="5" width="15.140625" style="2" customWidth="1"/>
    <col min="6" max="6" width="16.140625" style="2" customWidth="1"/>
    <col min="7" max="7" width="15.140625" style="2" customWidth="1"/>
    <col min="8" max="8" width="12.85546875" style="2" customWidth="1"/>
    <col min="9" max="9" width="11.140625" style="2" customWidth="1"/>
    <col min="10" max="10" width="13.5703125" style="2" customWidth="1"/>
    <col min="11" max="16384" width="9.140625" style="2"/>
  </cols>
  <sheetData>
    <row r="1" spans="1:11" ht="18.75" x14ac:dyDescent="0.25">
      <c r="A1" s="143" t="s">
        <v>144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1" ht="18.75" x14ac:dyDescent="0.25">
      <c r="A2" s="143" t="s">
        <v>145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1" ht="17.25" customHeight="1" x14ac:dyDescent="0.25">
      <c r="A3" s="145" t="s">
        <v>146</v>
      </c>
      <c r="B3" s="145"/>
      <c r="C3" s="145"/>
      <c r="D3" s="145"/>
      <c r="E3" s="145"/>
      <c r="F3" s="79"/>
      <c r="G3" s="79"/>
      <c r="H3" s="79"/>
      <c r="I3" s="79"/>
    </row>
    <row r="4" spans="1:11" ht="15.75" x14ac:dyDescent="0.25">
      <c r="A4" s="146" t="s">
        <v>147</v>
      </c>
      <c r="B4" s="147"/>
      <c r="C4" s="147"/>
      <c r="D4" s="147"/>
      <c r="E4" s="147"/>
      <c r="F4" s="147"/>
      <c r="G4" s="147"/>
      <c r="H4" s="147"/>
      <c r="I4" s="147"/>
    </row>
    <row r="5" spans="1:11" x14ac:dyDescent="0.25">
      <c r="A5" s="144" t="s">
        <v>148</v>
      </c>
      <c r="B5" s="144" t="s">
        <v>149</v>
      </c>
      <c r="C5" s="144" t="s">
        <v>150</v>
      </c>
      <c r="D5" s="144"/>
      <c r="E5" s="148" t="s">
        <v>153</v>
      </c>
      <c r="F5" s="148" t="s">
        <v>154</v>
      </c>
      <c r="G5" s="151" t="s">
        <v>155</v>
      </c>
      <c r="H5" s="144" t="s">
        <v>156</v>
      </c>
      <c r="I5" s="155" t="s">
        <v>157</v>
      </c>
      <c r="J5" s="152" t="s">
        <v>158</v>
      </c>
    </row>
    <row r="6" spans="1:11" x14ac:dyDescent="0.25">
      <c r="A6" s="144"/>
      <c r="B6" s="144"/>
      <c r="C6" s="156" t="s">
        <v>151</v>
      </c>
      <c r="D6" s="157" t="s">
        <v>152</v>
      </c>
      <c r="E6" s="149"/>
      <c r="F6" s="149"/>
      <c r="G6" s="151"/>
      <c r="H6" s="144"/>
      <c r="I6" s="155"/>
      <c r="J6" s="153"/>
    </row>
    <row r="7" spans="1:11" ht="42.75" customHeight="1" x14ac:dyDescent="0.25">
      <c r="A7" s="144"/>
      <c r="B7" s="144"/>
      <c r="C7" s="156"/>
      <c r="D7" s="158"/>
      <c r="E7" s="150"/>
      <c r="F7" s="150"/>
      <c r="G7" s="151"/>
      <c r="H7" s="144"/>
      <c r="I7" s="155"/>
      <c r="J7" s="154"/>
    </row>
    <row r="8" spans="1:11" ht="45" x14ac:dyDescent="0.25">
      <c r="A8" s="93">
        <v>1</v>
      </c>
      <c r="B8" s="94" t="s">
        <v>159</v>
      </c>
      <c r="C8" s="95" t="s">
        <v>160</v>
      </c>
      <c r="D8" s="93">
        <v>405</v>
      </c>
      <c r="E8" s="93" t="s">
        <v>166</v>
      </c>
      <c r="F8" s="96" t="s">
        <v>168</v>
      </c>
      <c r="G8" s="97">
        <v>994660.43</v>
      </c>
      <c r="H8" s="6">
        <v>1000000</v>
      </c>
      <c r="I8" s="98">
        <v>1</v>
      </c>
      <c r="J8" s="6">
        <v>990099.01</v>
      </c>
    </row>
    <row r="9" spans="1:11" ht="45" x14ac:dyDescent="0.25">
      <c r="A9" s="93">
        <v>2</v>
      </c>
      <c r="B9" s="94" t="s">
        <v>161</v>
      </c>
      <c r="C9" s="95" t="s">
        <v>160</v>
      </c>
      <c r="D9" s="93">
        <v>405</v>
      </c>
      <c r="E9" s="93" t="s">
        <v>166</v>
      </c>
      <c r="F9" s="96" t="s">
        <v>169</v>
      </c>
      <c r="G9" s="97">
        <v>1000389.16</v>
      </c>
      <c r="H9" s="6">
        <v>1000000</v>
      </c>
      <c r="I9" s="98">
        <v>1</v>
      </c>
      <c r="J9" s="6">
        <v>990099</v>
      </c>
    </row>
    <row r="10" spans="1:11" ht="45" x14ac:dyDescent="0.25">
      <c r="A10" s="93">
        <v>3</v>
      </c>
      <c r="B10" s="94" t="s">
        <v>162</v>
      </c>
      <c r="C10" s="95" t="s">
        <v>160</v>
      </c>
      <c r="D10" s="93">
        <v>405</v>
      </c>
      <c r="E10" s="93" t="s">
        <v>166</v>
      </c>
      <c r="F10" s="96" t="s">
        <v>169</v>
      </c>
      <c r="G10" s="97">
        <v>502883.22</v>
      </c>
      <c r="H10" s="6">
        <v>500000</v>
      </c>
      <c r="I10" s="98">
        <v>1</v>
      </c>
      <c r="J10" s="100">
        <v>495049.5</v>
      </c>
    </row>
    <row r="11" spans="1:11" ht="45" x14ac:dyDescent="0.25">
      <c r="A11" s="93">
        <v>4</v>
      </c>
      <c r="B11" s="94" t="s">
        <v>163</v>
      </c>
      <c r="C11" s="95" t="s">
        <v>160</v>
      </c>
      <c r="D11" s="93">
        <v>405</v>
      </c>
      <c r="E11" s="93" t="s">
        <v>166</v>
      </c>
      <c r="F11" s="96" t="s">
        <v>168</v>
      </c>
      <c r="G11" s="99">
        <v>100000</v>
      </c>
      <c r="H11" s="99">
        <v>100000</v>
      </c>
      <c r="I11" s="98">
        <v>1</v>
      </c>
      <c r="J11" s="100">
        <f>24000+27502+48498</f>
        <v>100000</v>
      </c>
    </row>
    <row r="12" spans="1:11" ht="45" x14ac:dyDescent="0.25">
      <c r="A12" s="93">
        <v>5</v>
      </c>
      <c r="B12" s="94" t="s">
        <v>164</v>
      </c>
      <c r="C12" s="95" t="s">
        <v>160</v>
      </c>
      <c r="D12" s="101">
        <v>405</v>
      </c>
      <c r="E12" s="93" t="s">
        <v>167</v>
      </c>
      <c r="F12" s="96" t="s">
        <v>168</v>
      </c>
      <c r="G12" s="102">
        <v>400000</v>
      </c>
      <c r="H12" s="102">
        <v>400000</v>
      </c>
      <c r="I12" s="98">
        <v>1</v>
      </c>
      <c r="J12" s="100">
        <f>122800+25290+29000+87100+107175+15000+13500</f>
        <v>399865</v>
      </c>
      <c r="K12" s="8"/>
    </row>
    <row r="13" spans="1:11" ht="15.75" x14ac:dyDescent="0.25">
      <c r="A13" s="103"/>
      <c r="B13" s="140" t="s">
        <v>165</v>
      </c>
      <c r="C13" s="141"/>
      <c r="D13" s="142"/>
      <c r="E13" s="103"/>
      <c r="F13" s="103"/>
      <c r="G13" s="104"/>
      <c r="H13" s="105">
        <f>SUM(H8:H12)</f>
        <v>3000000</v>
      </c>
      <c r="I13" s="106"/>
      <c r="J13" s="80">
        <f>SUM(J8:J12)</f>
        <v>2975112.51</v>
      </c>
    </row>
    <row r="14" spans="1:11" x14ac:dyDescent="0.25">
      <c r="A14" s="71"/>
      <c r="B14" s="85"/>
      <c r="C14" s="81"/>
      <c r="D14" s="86"/>
      <c r="E14" s="71"/>
      <c r="F14" s="71"/>
      <c r="G14" s="72"/>
      <c r="H14" s="83"/>
      <c r="I14" s="84"/>
    </row>
    <row r="15" spans="1:11" x14ac:dyDescent="0.25">
      <c r="A15" s="71"/>
      <c r="B15" s="87"/>
      <c r="C15" s="81"/>
      <c r="D15" s="86"/>
      <c r="E15" s="71"/>
      <c r="F15" s="71"/>
      <c r="G15" s="72"/>
      <c r="H15" s="83"/>
      <c r="I15" s="84"/>
    </row>
    <row r="16" spans="1:11" x14ac:dyDescent="0.25">
      <c r="A16" s="71"/>
      <c r="B16" s="50"/>
      <c r="C16" s="81"/>
      <c r="D16" s="86"/>
      <c r="E16" s="71"/>
      <c r="F16" s="71"/>
      <c r="G16" s="72"/>
      <c r="H16" s="83"/>
      <c r="I16" s="84"/>
    </row>
    <row r="17" spans="1:9" x14ac:dyDescent="0.25">
      <c r="A17" s="71"/>
      <c r="B17" s="50"/>
      <c r="C17" s="88"/>
      <c r="D17" s="86"/>
      <c r="E17" s="71"/>
      <c r="F17" s="71"/>
      <c r="G17" s="72"/>
      <c r="H17" s="83"/>
      <c r="I17" s="84"/>
    </row>
    <row r="18" spans="1:9" x14ac:dyDescent="0.25">
      <c r="A18" s="71"/>
      <c r="B18" s="50"/>
      <c r="C18" s="81"/>
      <c r="D18" s="86"/>
      <c r="E18" s="71"/>
      <c r="F18" s="71"/>
      <c r="G18" s="72"/>
      <c r="H18" s="83"/>
      <c r="I18" s="84"/>
    </row>
    <row r="19" spans="1:9" x14ac:dyDescent="0.25">
      <c r="A19" s="71"/>
      <c r="B19" s="50"/>
      <c r="C19" s="88"/>
      <c r="D19" s="82"/>
      <c r="E19" s="71"/>
      <c r="F19" s="71"/>
      <c r="G19" s="72"/>
      <c r="H19" s="83"/>
      <c r="I19" s="84"/>
    </row>
    <row r="20" spans="1:9" x14ac:dyDescent="0.25">
      <c r="A20" s="71"/>
      <c r="B20" s="50"/>
      <c r="C20" s="81"/>
      <c r="D20" s="82"/>
      <c r="E20" s="71"/>
      <c r="F20" s="71"/>
      <c r="G20" s="72"/>
      <c r="H20" s="83"/>
      <c r="I20" s="84"/>
    </row>
    <row r="21" spans="1:9" x14ac:dyDescent="0.25">
      <c r="A21" s="71"/>
      <c r="B21" s="50"/>
      <c r="C21" s="81"/>
      <c r="D21" s="82"/>
      <c r="E21" s="71"/>
      <c r="F21" s="71"/>
      <c r="G21" s="72"/>
      <c r="H21" s="83"/>
      <c r="I21" s="84"/>
    </row>
    <row r="22" spans="1:9" x14ac:dyDescent="0.25">
      <c r="A22" s="78"/>
      <c r="B22" s="50"/>
      <c r="C22" s="81"/>
      <c r="D22" s="86"/>
      <c r="E22" s="71"/>
      <c r="F22" s="71"/>
      <c r="G22" s="72"/>
      <c r="H22" s="83"/>
      <c r="I22" s="1"/>
    </row>
    <row r="23" spans="1:9" x14ac:dyDescent="0.25">
      <c r="A23" s="69"/>
      <c r="B23" s="50"/>
      <c r="C23" s="81"/>
      <c r="D23" s="86"/>
      <c r="E23" s="71"/>
      <c r="F23" s="71"/>
      <c r="G23" s="72"/>
      <c r="H23" s="83"/>
      <c r="I23" s="1"/>
    </row>
    <row r="24" spans="1:9" x14ac:dyDescent="0.25">
      <c r="A24" s="69"/>
      <c r="B24" s="50"/>
      <c r="C24" s="81"/>
      <c r="D24" s="86"/>
      <c r="E24" s="71"/>
      <c r="F24" s="71"/>
      <c r="G24" s="72"/>
      <c r="H24" s="83"/>
      <c r="I24" s="1"/>
    </row>
    <row r="25" spans="1:9" x14ac:dyDescent="0.25">
      <c r="A25" s="69"/>
      <c r="B25" s="50"/>
      <c r="C25" s="81"/>
      <c r="D25" s="86"/>
      <c r="E25" s="71"/>
      <c r="F25" s="71"/>
      <c r="G25" s="72"/>
      <c r="H25" s="83"/>
      <c r="I25" s="1"/>
    </row>
    <row r="26" spans="1:9" x14ac:dyDescent="0.25">
      <c r="A26" s="69"/>
      <c r="B26" s="89"/>
      <c r="C26" s="81"/>
      <c r="D26" s="86"/>
      <c r="E26" s="71"/>
      <c r="F26" s="71"/>
      <c r="G26" s="72"/>
      <c r="H26" s="83"/>
      <c r="I26" s="1"/>
    </row>
    <row r="27" spans="1:9" x14ac:dyDescent="0.25">
      <c r="A27" s="69"/>
      <c r="B27" s="50"/>
      <c r="C27" s="81"/>
      <c r="D27" s="86"/>
      <c r="E27" s="71"/>
      <c r="F27" s="71"/>
      <c r="G27" s="72"/>
      <c r="H27" s="83"/>
      <c r="I27" s="1"/>
    </row>
    <row r="28" spans="1:9" x14ac:dyDescent="0.25">
      <c r="A28" s="69"/>
      <c r="B28" s="50"/>
      <c r="C28" s="81"/>
      <c r="D28" s="86"/>
      <c r="E28" s="71"/>
      <c r="F28" s="71"/>
      <c r="G28" s="72"/>
      <c r="H28" s="83"/>
      <c r="I28" s="1"/>
    </row>
    <row r="29" spans="1:9" x14ac:dyDescent="0.25">
      <c r="A29" s="1"/>
      <c r="B29" s="1"/>
      <c r="C29" s="90"/>
      <c r="D29" s="1"/>
      <c r="E29" s="73"/>
      <c r="F29" s="73"/>
      <c r="G29" s="74"/>
      <c r="H29" s="74"/>
      <c r="I29" s="1"/>
    </row>
    <row r="30" spans="1:9" x14ac:dyDescent="0.25">
      <c r="A30" s="1"/>
      <c r="B30" s="1"/>
      <c r="C30" s="90"/>
      <c r="D30" s="1"/>
      <c r="E30" s="75"/>
      <c r="F30" s="75"/>
      <c r="G30" s="76"/>
      <c r="H30" s="76"/>
      <c r="I30" s="77"/>
    </row>
    <row r="31" spans="1:9" x14ac:dyDescent="0.25">
      <c r="A31" s="1"/>
      <c r="B31" s="1"/>
      <c r="C31" s="90"/>
      <c r="D31" s="1"/>
      <c r="E31" s="69"/>
      <c r="F31" s="69"/>
      <c r="G31" s="1"/>
      <c r="H31" s="1"/>
      <c r="I31" s="1"/>
    </row>
    <row r="32" spans="1:9" x14ac:dyDescent="0.25">
      <c r="C32" s="91"/>
      <c r="E32" s="92"/>
      <c r="F32" s="92"/>
    </row>
    <row r="33" spans="3:6" x14ac:dyDescent="0.25">
      <c r="C33" s="91"/>
      <c r="E33" s="92"/>
      <c r="F33" s="92"/>
    </row>
    <row r="34" spans="3:6" x14ac:dyDescent="0.25">
      <c r="C34" s="91"/>
      <c r="E34" s="92"/>
      <c r="F34" s="92"/>
    </row>
  </sheetData>
  <mergeCells count="16">
    <mergeCell ref="B13:D13"/>
    <mergeCell ref="A1:J1"/>
    <mergeCell ref="A2:J2"/>
    <mergeCell ref="A5:A7"/>
    <mergeCell ref="A3:E3"/>
    <mergeCell ref="A4:I4"/>
    <mergeCell ref="B5:B7"/>
    <mergeCell ref="C5:D5"/>
    <mergeCell ref="E5:E7"/>
    <mergeCell ref="F5:F7"/>
    <mergeCell ref="G5:G7"/>
    <mergeCell ref="H5:H7"/>
    <mergeCell ref="J5:J7"/>
    <mergeCell ref="I5:I7"/>
    <mergeCell ref="C6:C7"/>
    <mergeCell ref="D6:D7"/>
  </mergeCells>
  <pageMargins left="0.46" right="0.17" top="0.75" bottom="0.7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opLeftCell="A13" workbookViewId="0">
      <selection activeCell="C15" sqref="C15"/>
    </sheetView>
  </sheetViews>
  <sheetFormatPr defaultRowHeight="15" x14ac:dyDescent="0.25"/>
  <cols>
    <col min="1" max="1" width="4.28515625" style="38" customWidth="1"/>
    <col min="2" max="2" width="11.85546875" style="38" customWidth="1"/>
    <col min="3" max="3" width="32.85546875" style="38" customWidth="1"/>
    <col min="4" max="4" width="11.7109375" style="46" customWidth="1"/>
    <col min="5" max="6" width="13.28515625" style="38" customWidth="1"/>
    <col min="7" max="7" width="13.7109375" style="38" customWidth="1"/>
    <col min="8" max="8" width="2.42578125" style="38" customWidth="1"/>
    <col min="9" max="9" width="2.85546875" style="38" customWidth="1"/>
    <col min="10" max="10" width="3.42578125" style="38" customWidth="1"/>
    <col min="11" max="11" width="3.28515625" style="38" customWidth="1"/>
    <col min="12" max="12" width="3.5703125" style="38" customWidth="1"/>
    <col min="13" max="15" width="3" style="38" customWidth="1"/>
    <col min="16" max="16" width="4.42578125" style="38" customWidth="1"/>
    <col min="17" max="17" width="11" style="38" customWidth="1"/>
    <col min="18" max="18" width="3.42578125" style="38" customWidth="1"/>
    <col min="19" max="19" width="6.42578125" style="38" customWidth="1"/>
    <col min="20" max="20" width="7" style="38" customWidth="1"/>
    <col min="21" max="21" width="14.140625" style="38" customWidth="1"/>
    <col min="22" max="23" width="14.28515625" style="38" customWidth="1"/>
    <col min="24" max="24" width="30.7109375" style="38" customWidth="1"/>
    <col min="25" max="25" width="14.140625" style="38" customWidth="1"/>
    <col min="26" max="26" width="15" style="38" customWidth="1"/>
    <col min="27" max="27" width="15.5703125" style="38" customWidth="1"/>
    <col min="28" max="28" width="11.5703125" style="38" customWidth="1"/>
    <col min="29" max="29" width="13.28515625" style="38" bestFit="1" customWidth="1"/>
    <col min="30" max="16384" width="9.140625" style="38"/>
  </cols>
  <sheetData>
    <row r="1" spans="1:31" s="11" customFormat="1" ht="18.75" x14ac:dyDescent="0.25">
      <c r="A1" s="167" t="s">
        <v>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8" t="s">
        <v>8</v>
      </c>
      <c r="R1" s="168"/>
    </row>
    <row r="2" spans="1:31" s="11" customFormat="1" ht="24.75" customHeight="1" x14ac:dyDescent="0.25">
      <c r="A2" s="131"/>
      <c r="B2" s="131"/>
      <c r="C2" s="131"/>
      <c r="D2" s="131"/>
      <c r="E2" s="132" t="s">
        <v>36</v>
      </c>
      <c r="F2" s="133" t="s">
        <v>143</v>
      </c>
      <c r="G2" s="131"/>
      <c r="H2" s="124"/>
      <c r="I2" s="124"/>
      <c r="J2" s="124"/>
      <c r="K2" s="124"/>
      <c r="L2" s="124"/>
      <c r="M2" s="124"/>
      <c r="N2" s="124"/>
      <c r="O2" s="124"/>
      <c r="P2" s="124"/>
      <c r="Q2" s="12"/>
      <c r="R2" s="13"/>
    </row>
    <row r="3" spans="1:31" s="18" customFormat="1" ht="30.75" customHeight="1" x14ac:dyDescent="0.25">
      <c r="A3" s="70">
        <v>1</v>
      </c>
      <c r="B3" s="169" t="s">
        <v>45</v>
      </c>
      <c r="C3" s="32" t="s">
        <v>121</v>
      </c>
      <c r="D3" s="7" t="s">
        <v>39</v>
      </c>
      <c r="E3" s="121">
        <v>194174.75</v>
      </c>
      <c r="F3" s="130">
        <f>E3*0.02</f>
        <v>3883.4949999999999</v>
      </c>
      <c r="G3" s="22"/>
      <c r="H3" s="22"/>
      <c r="I3" s="22"/>
      <c r="J3" s="39"/>
      <c r="K3" s="17"/>
      <c r="L3" s="36"/>
      <c r="M3" s="17"/>
      <c r="N3" s="36"/>
      <c r="O3" s="22"/>
      <c r="P3" s="23" t="s">
        <v>14</v>
      </c>
      <c r="Q3" s="31" t="e">
        <f>#REF!-E3</f>
        <v>#REF!</v>
      </c>
      <c r="R3" s="22"/>
      <c r="S3" s="23" t="s">
        <v>14</v>
      </c>
      <c r="T3" s="22"/>
      <c r="U3" s="30" t="e">
        <f>#REF!</f>
        <v>#REF!</v>
      </c>
      <c r="V3" s="125"/>
      <c r="W3" s="126"/>
      <c r="X3" s="159" t="s">
        <v>10</v>
      </c>
      <c r="Y3" s="16" t="s">
        <v>11</v>
      </c>
      <c r="Z3" s="126" t="s">
        <v>9</v>
      </c>
      <c r="AA3" s="126" t="s">
        <v>12</v>
      </c>
      <c r="AB3" s="126" t="s">
        <v>9</v>
      </c>
      <c r="AC3" s="126" t="s">
        <v>12</v>
      </c>
      <c r="AD3" s="16" t="s">
        <v>13</v>
      </c>
    </row>
    <row r="4" spans="1:31" s="18" customFormat="1" ht="30.75" customHeight="1" x14ac:dyDescent="0.25">
      <c r="A4" s="70">
        <v>2</v>
      </c>
      <c r="B4" s="170"/>
      <c r="C4" s="32" t="s">
        <v>91</v>
      </c>
      <c r="D4" s="7" t="s">
        <v>90</v>
      </c>
      <c r="E4" s="121">
        <v>97087.38</v>
      </c>
      <c r="F4" s="130">
        <f t="shared" ref="F4:F23" si="0">E4*0.02</f>
        <v>1941.7476000000001</v>
      </c>
      <c r="G4" s="22"/>
      <c r="H4" s="22"/>
      <c r="I4" s="22"/>
      <c r="K4" s="17"/>
      <c r="M4" s="22"/>
      <c r="N4" s="36"/>
      <c r="O4" s="22"/>
      <c r="P4" s="23" t="s">
        <v>14</v>
      </c>
      <c r="Q4" s="31" t="e">
        <f>#REF!-E4</f>
        <v>#REF!</v>
      </c>
      <c r="R4" s="22"/>
      <c r="S4" s="23" t="s">
        <v>14</v>
      </c>
      <c r="T4" s="22"/>
      <c r="U4" s="30" t="e">
        <f>#REF!</f>
        <v>#REF!</v>
      </c>
      <c r="V4" s="125"/>
      <c r="W4" s="126"/>
      <c r="X4" s="159"/>
      <c r="Y4" s="19"/>
      <c r="Z4" s="17"/>
      <c r="AA4" s="17"/>
      <c r="AB4" s="17"/>
      <c r="AC4" s="17"/>
      <c r="AD4" s="17"/>
    </row>
    <row r="5" spans="1:31" s="11" customFormat="1" ht="40.5" customHeight="1" x14ac:dyDescent="0.25">
      <c r="A5" s="126">
        <v>3</v>
      </c>
      <c r="B5" s="128" t="s">
        <v>46</v>
      </c>
      <c r="C5" s="27" t="s">
        <v>1</v>
      </c>
      <c r="D5" s="128" t="s">
        <v>4</v>
      </c>
      <c r="E5" s="120">
        <v>242718.45</v>
      </c>
      <c r="F5" s="130">
        <f t="shared" si="0"/>
        <v>4854.3690000000006</v>
      </c>
      <c r="G5" s="126"/>
      <c r="H5" s="21"/>
      <c r="I5" s="22"/>
      <c r="J5" s="22"/>
      <c r="K5" s="22"/>
      <c r="L5" s="22"/>
      <c r="M5" s="22"/>
      <c r="N5" s="22"/>
      <c r="O5" s="21"/>
      <c r="P5" s="23" t="s">
        <v>14</v>
      </c>
      <c r="Q5" s="31" t="e">
        <f>#REF!-E5</f>
        <v>#REF!</v>
      </c>
      <c r="R5" s="29"/>
      <c r="S5" s="23" t="s">
        <v>14</v>
      </c>
      <c r="T5" s="22"/>
      <c r="U5" s="30" t="e">
        <f>#REF!</f>
        <v>#REF!</v>
      </c>
      <c r="V5" s="31"/>
      <c r="W5" s="22"/>
      <c r="X5" s="27" t="s">
        <v>0</v>
      </c>
      <c r="Y5" s="108" t="e">
        <f t="shared" ref="Y5:Y13" si="1">Z5+AA5</f>
        <v>#REF!</v>
      </c>
      <c r="Z5" s="109" t="e">
        <f>#REF!+#REF!</f>
        <v>#REF!</v>
      </c>
      <c r="AA5" s="109" t="e">
        <f>#REF!</f>
        <v>#REF!</v>
      </c>
      <c r="AB5" s="110">
        <v>2</v>
      </c>
      <c r="AC5" s="110">
        <v>1</v>
      </c>
      <c r="AD5" s="111">
        <f t="shared" ref="AD5:AD8" si="2">AB5+AC5</f>
        <v>3</v>
      </c>
      <c r="AE5" s="22"/>
    </row>
    <row r="6" spans="1:31" s="11" customFormat="1" ht="31.5" customHeight="1" x14ac:dyDescent="0.25">
      <c r="A6" s="126">
        <v>4</v>
      </c>
      <c r="B6" s="34" t="s">
        <v>2</v>
      </c>
      <c r="C6" s="27" t="s">
        <v>3</v>
      </c>
      <c r="D6" s="127" t="s">
        <v>6</v>
      </c>
      <c r="E6" s="119">
        <v>144944.95999999999</v>
      </c>
      <c r="F6" s="130">
        <f t="shared" si="0"/>
        <v>2898.8991999999998</v>
      </c>
      <c r="G6" s="22"/>
      <c r="H6" s="28"/>
      <c r="I6" s="22"/>
      <c r="J6" s="22"/>
      <c r="K6" s="22"/>
      <c r="M6" s="123"/>
      <c r="O6" s="28"/>
      <c r="P6" s="23" t="s">
        <v>14</v>
      </c>
      <c r="Q6" s="31" t="e">
        <f>#REF!-E6</f>
        <v>#REF!</v>
      </c>
      <c r="R6" s="33"/>
      <c r="S6" s="23" t="s">
        <v>14</v>
      </c>
      <c r="T6" s="22"/>
      <c r="U6" s="30" t="e">
        <f>#REF!</f>
        <v>#REF!</v>
      </c>
      <c r="V6" s="22"/>
      <c r="W6" s="122"/>
      <c r="X6" s="32" t="s">
        <v>15</v>
      </c>
      <c r="Y6" s="108" t="e">
        <f t="shared" si="1"/>
        <v>#REF!</v>
      </c>
      <c r="Z6" s="109"/>
      <c r="AA6" s="109" t="e">
        <f>#REF!+#REF!</f>
        <v>#REF!</v>
      </c>
      <c r="AB6" s="110"/>
      <c r="AC6" s="110">
        <v>2</v>
      </c>
      <c r="AD6" s="111">
        <f t="shared" si="2"/>
        <v>2</v>
      </c>
      <c r="AE6" s="22"/>
    </row>
    <row r="7" spans="1:31" s="11" customFormat="1" ht="31.5" customHeight="1" x14ac:dyDescent="0.25">
      <c r="A7" s="126">
        <v>5</v>
      </c>
      <c r="B7" s="160" t="s">
        <v>41</v>
      </c>
      <c r="C7" s="27" t="s">
        <v>42</v>
      </c>
      <c r="D7" s="5" t="s">
        <v>44</v>
      </c>
      <c r="E7" s="119">
        <v>194174.76</v>
      </c>
      <c r="F7" s="130">
        <f t="shared" si="0"/>
        <v>3883.4952000000003</v>
      </c>
      <c r="G7" s="22"/>
      <c r="H7" s="28"/>
      <c r="I7" s="22"/>
      <c r="J7" s="22"/>
      <c r="K7" s="22"/>
      <c r="L7" s="22"/>
      <c r="M7" s="22"/>
      <c r="N7" s="22"/>
      <c r="P7" s="23" t="s">
        <v>14</v>
      </c>
      <c r="Q7" s="31" t="e">
        <f>#REF!-E7</f>
        <v>#REF!</v>
      </c>
      <c r="R7" s="33"/>
      <c r="S7" s="23" t="s">
        <v>14</v>
      </c>
      <c r="T7" s="22"/>
      <c r="U7" s="30" t="e">
        <f>#REF!</f>
        <v>#REF!</v>
      </c>
      <c r="V7" s="22"/>
      <c r="W7" s="23"/>
      <c r="X7" s="27" t="s">
        <v>16</v>
      </c>
      <c r="Y7" s="108" t="e">
        <f t="shared" si="1"/>
        <v>#REF!</v>
      </c>
      <c r="Z7" s="109"/>
      <c r="AA7" s="109" t="e">
        <f>#REF!+#REF!+#REF!+#REF!+#REF!+#REF!+#REF!+#REF!</f>
        <v>#REF!</v>
      </c>
      <c r="AB7" s="110"/>
      <c r="AC7" s="110">
        <v>8</v>
      </c>
      <c r="AD7" s="111">
        <f t="shared" si="2"/>
        <v>8</v>
      </c>
      <c r="AE7" s="22"/>
    </row>
    <row r="8" spans="1:31" s="11" customFormat="1" ht="31.5" customHeight="1" x14ac:dyDescent="0.25">
      <c r="A8" s="126">
        <v>6</v>
      </c>
      <c r="B8" s="160"/>
      <c r="C8" s="27" t="s">
        <v>43</v>
      </c>
      <c r="D8" s="5" t="s">
        <v>6</v>
      </c>
      <c r="E8" s="119">
        <v>48543.69</v>
      </c>
      <c r="F8" s="130">
        <f t="shared" si="0"/>
        <v>970.87380000000007</v>
      </c>
      <c r="G8" s="22"/>
      <c r="H8" s="28"/>
      <c r="I8" s="22"/>
      <c r="J8" s="22"/>
      <c r="K8" s="22"/>
      <c r="M8" s="28"/>
      <c r="N8" s="28"/>
      <c r="O8" s="28"/>
      <c r="P8" s="23" t="s">
        <v>14</v>
      </c>
      <c r="Q8" s="31" t="e">
        <f>#REF!-E8</f>
        <v>#REF!</v>
      </c>
      <c r="R8" s="33"/>
      <c r="S8" s="23" t="s">
        <v>14</v>
      </c>
      <c r="T8" s="22"/>
      <c r="U8" s="30" t="e">
        <f>#REF!</f>
        <v>#REF!</v>
      </c>
      <c r="V8" s="22"/>
      <c r="W8" s="23"/>
      <c r="X8" s="5" t="s">
        <v>18</v>
      </c>
      <c r="Y8" s="108" t="e">
        <f t="shared" si="1"/>
        <v>#REF!</v>
      </c>
      <c r="Z8" s="109"/>
      <c r="AA8" s="109" t="e">
        <f>#REF!+#REF!+#REF!+#REF!+#REF!+#REF!</f>
        <v>#REF!</v>
      </c>
      <c r="AB8" s="110"/>
      <c r="AC8" s="110">
        <v>6</v>
      </c>
      <c r="AD8" s="111">
        <f t="shared" si="2"/>
        <v>6</v>
      </c>
      <c r="AE8" s="22"/>
    </row>
    <row r="9" spans="1:31" s="11" customFormat="1" ht="31.5" customHeight="1" x14ac:dyDescent="0.25">
      <c r="A9" s="126">
        <v>7</v>
      </c>
      <c r="B9" s="161" t="s">
        <v>47</v>
      </c>
      <c r="C9" s="5" t="s">
        <v>83</v>
      </c>
      <c r="D9" s="7" t="s">
        <v>84</v>
      </c>
      <c r="E9" s="119">
        <v>237864.08</v>
      </c>
      <c r="F9" s="130">
        <f t="shared" si="0"/>
        <v>4757.2816000000003</v>
      </c>
      <c r="G9" s="22"/>
      <c r="H9" s="28"/>
      <c r="I9" s="22"/>
      <c r="J9" s="22"/>
      <c r="K9" s="22"/>
      <c r="L9" s="22"/>
      <c r="M9" s="28"/>
      <c r="N9" s="22"/>
      <c r="O9" s="22"/>
      <c r="P9" s="23" t="s">
        <v>14</v>
      </c>
      <c r="Q9" s="31" t="e">
        <f>#REF!-E9</f>
        <v>#REF!</v>
      </c>
      <c r="R9" s="33"/>
      <c r="S9" s="23" t="s">
        <v>14</v>
      </c>
      <c r="T9" s="22"/>
      <c r="U9" s="30" t="e">
        <f>#REF!</f>
        <v>#REF!</v>
      </c>
      <c r="V9" s="22"/>
      <c r="W9" s="23"/>
      <c r="X9" s="5" t="s">
        <v>40</v>
      </c>
      <c r="Y9" s="108" t="e">
        <f t="shared" si="1"/>
        <v>#REF!</v>
      </c>
      <c r="Z9" s="112"/>
      <c r="AA9" s="109" t="e">
        <f>#REF!</f>
        <v>#REF!</v>
      </c>
      <c r="AB9" s="110"/>
      <c r="AC9" s="110">
        <v>1</v>
      </c>
      <c r="AD9" s="111">
        <f>AB9+AC9</f>
        <v>1</v>
      </c>
      <c r="AE9" s="22"/>
    </row>
    <row r="10" spans="1:31" s="11" customFormat="1" ht="31.5" customHeight="1" x14ac:dyDescent="0.25">
      <c r="A10" s="126">
        <v>8</v>
      </c>
      <c r="B10" s="162"/>
      <c r="C10" s="5" t="s">
        <v>85</v>
      </c>
      <c r="D10" s="5" t="s">
        <v>82</v>
      </c>
      <c r="E10" s="119">
        <v>436893.2</v>
      </c>
      <c r="F10" s="130">
        <f t="shared" si="0"/>
        <v>8737.8639999999996</v>
      </c>
      <c r="G10" s="22"/>
      <c r="H10" s="28"/>
      <c r="I10" s="22"/>
      <c r="J10" s="22"/>
      <c r="K10" s="22"/>
      <c r="L10" s="22"/>
      <c r="M10" s="22"/>
      <c r="N10" s="35"/>
      <c r="O10" s="22"/>
      <c r="P10" s="23" t="s">
        <v>14</v>
      </c>
      <c r="Q10" s="31" t="e">
        <f>#REF!-E10</f>
        <v>#REF!</v>
      </c>
      <c r="R10" s="33"/>
      <c r="S10" s="23" t="s">
        <v>14</v>
      </c>
      <c r="T10" s="22"/>
      <c r="U10" s="30" t="e">
        <f>#REF!</f>
        <v>#REF!</v>
      </c>
      <c r="V10" s="22"/>
      <c r="W10" s="23"/>
      <c r="X10" s="5" t="s">
        <v>19</v>
      </c>
      <c r="Y10" s="108" t="e">
        <f t="shared" si="1"/>
        <v>#REF!</v>
      </c>
      <c r="Z10" s="112"/>
      <c r="AA10" s="109" t="e">
        <f>#REF!</f>
        <v>#REF!</v>
      </c>
      <c r="AB10" s="110"/>
      <c r="AC10" s="110">
        <v>1</v>
      </c>
      <c r="AD10" s="111">
        <f t="shared" ref="AD10:AD13" si="3">AB10+AC10</f>
        <v>1</v>
      </c>
      <c r="AE10" s="22"/>
    </row>
    <row r="11" spans="1:31" ht="26.25" x14ac:dyDescent="0.25">
      <c r="A11" s="126">
        <v>9</v>
      </c>
      <c r="B11" s="162"/>
      <c r="C11" s="5" t="s">
        <v>86</v>
      </c>
      <c r="D11" s="9" t="s">
        <v>21</v>
      </c>
      <c r="E11" s="121">
        <v>231990.27</v>
      </c>
      <c r="F11" s="130">
        <f t="shared" si="0"/>
        <v>4639.8054000000002</v>
      </c>
      <c r="G11" s="22"/>
      <c r="H11" s="22"/>
      <c r="I11" s="22"/>
      <c r="J11" s="22"/>
      <c r="K11" s="22"/>
      <c r="L11" s="22"/>
      <c r="M11" s="22"/>
      <c r="N11" s="36"/>
      <c r="O11" s="22"/>
      <c r="P11" s="23" t="s">
        <v>14</v>
      </c>
      <c r="Q11" s="31" t="e">
        <f>#REF!-E11</f>
        <v>#REF!</v>
      </c>
      <c r="R11" s="22"/>
      <c r="S11" s="23" t="s">
        <v>14</v>
      </c>
      <c r="T11" s="22"/>
      <c r="U11" s="30" t="e">
        <f>#REF!</f>
        <v>#REF!</v>
      </c>
      <c r="V11" s="22"/>
      <c r="W11" s="22"/>
      <c r="X11" s="32" t="s">
        <v>47</v>
      </c>
      <c r="Y11" s="25" t="e">
        <f t="shared" si="1"/>
        <v>#REF!</v>
      </c>
      <c r="Z11" s="31" t="e">
        <f>#REF!</f>
        <v>#REF!</v>
      </c>
      <c r="AA11" s="31" t="e">
        <f>#REF!</f>
        <v>#REF!</v>
      </c>
      <c r="AB11" s="10" t="e">
        <f>#REF!</f>
        <v>#REF!</v>
      </c>
      <c r="AC11" s="37" t="e">
        <f>#REF!</f>
        <v>#REF!</v>
      </c>
      <c r="AD11" s="26" t="e">
        <f t="shared" si="3"/>
        <v>#REF!</v>
      </c>
      <c r="AE11" s="22"/>
    </row>
    <row r="12" spans="1:31" ht="26.25" x14ac:dyDescent="0.25">
      <c r="A12" s="126">
        <v>10</v>
      </c>
      <c r="B12" s="162"/>
      <c r="C12" s="5" t="s">
        <v>118</v>
      </c>
      <c r="D12" s="7" t="s">
        <v>117</v>
      </c>
      <c r="E12" s="121">
        <v>92233.01</v>
      </c>
      <c r="F12" s="130">
        <f t="shared" si="0"/>
        <v>1844.6602</v>
      </c>
      <c r="G12" s="22"/>
      <c r="H12" s="22"/>
      <c r="I12" s="22"/>
      <c r="J12" s="22"/>
      <c r="K12" s="22"/>
      <c r="L12" s="22"/>
      <c r="M12" s="22"/>
      <c r="N12" s="22"/>
      <c r="O12" s="22"/>
      <c r="P12" s="23" t="s">
        <v>14</v>
      </c>
      <c r="Q12" s="31" t="e">
        <f>#REF!-E12</f>
        <v>#REF!</v>
      </c>
      <c r="R12" s="22"/>
      <c r="S12" s="23" t="s">
        <v>14</v>
      </c>
      <c r="T12" s="22"/>
      <c r="U12" s="30" t="e">
        <f>#REF!</f>
        <v>#REF!</v>
      </c>
      <c r="V12" s="22"/>
      <c r="W12" s="22"/>
      <c r="X12" s="40" t="s">
        <v>93</v>
      </c>
      <c r="Y12" s="108" t="e">
        <f t="shared" si="1"/>
        <v>#REF!</v>
      </c>
      <c r="Z12" s="113" t="e">
        <f>#REF!+#REF!+#REF!</f>
        <v>#REF!</v>
      </c>
      <c r="AA12" s="109" t="e">
        <f>#REF!+#REF!+#REF!+#REF!+#REF!+#REF!+#REF!+#REF!+#REF!</f>
        <v>#REF!</v>
      </c>
      <c r="AB12" s="110">
        <v>3</v>
      </c>
      <c r="AC12" s="110">
        <v>9</v>
      </c>
      <c r="AD12" s="111">
        <f t="shared" si="3"/>
        <v>12</v>
      </c>
      <c r="AE12" s="22"/>
    </row>
    <row r="13" spans="1:31" ht="26.25" x14ac:dyDescent="0.25">
      <c r="A13" s="126">
        <v>11</v>
      </c>
      <c r="B13" s="162"/>
      <c r="C13" s="5" t="s">
        <v>119</v>
      </c>
      <c r="D13" s="7" t="s">
        <v>81</v>
      </c>
      <c r="E13" s="121">
        <v>364077.67</v>
      </c>
      <c r="F13" s="130">
        <f t="shared" si="0"/>
        <v>7281.5533999999998</v>
      </c>
      <c r="G13" s="22"/>
      <c r="H13" s="22"/>
      <c r="I13" s="22"/>
      <c r="J13" s="22"/>
      <c r="K13" s="22"/>
      <c r="L13" s="22"/>
      <c r="M13" s="22"/>
      <c r="N13" s="22"/>
      <c r="O13" s="22"/>
      <c r="P13" s="23" t="s">
        <v>14</v>
      </c>
      <c r="Q13" s="31" t="e">
        <f>#REF!-E13</f>
        <v>#REF!</v>
      </c>
      <c r="R13" s="22"/>
      <c r="T13" s="23" t="s">
        <v>14</v>
      </c>
      <c r="V13" s="30" t="e">
        <f>#REF!</f>
        <v>#REF!</v>
      </c>
      <c r="W13" s="22"/>
      <c r="X13" s="32" t="s">
        <v>92</v>
      </c>
      <c r="Y13" s="108" t="e">
        <f t="shared" si="1"/>
        <v>#REF!</v>
      </c>
      <c r="Z13" s="112"/>
      <c r="AA13" s="114" t="e">
        <f>#REF!</f>
        <v>#REF!</v>
      </c>
      <c r="AB13" s="112"/>
      <c r="AC13" s="110">
        <v>1</v>
      </c>
      <c r="AD13" s="111">
        <f t="shared" si="3"/>
        <v>1</v>
      </c>
      <c r="AE13" s="22"/>
    </row>
    <row r="14" spans="1:31" s="67" customFormat="1" ht="25.5" x14ac:dyDescent="0.25">
      <c r="A14" s="15">
        <v>12</v>
      </c>
      <c r="B14" s="162"/>
      <c r="C14" s="27" t="s">
        <v>132</v>
      </c>
      <c r="D14" s="40" t="s">
        <v>131</v>
      </c>
      <c r="E14" s="121">
        <v>179363.31</v>
      </c>
      <c r="F14" s="130">
        <f t="shared" si="0"/>
        <v>3587.2662</v>
      </c>
      <c r="G14" s="59"/>
      <c r="H14" s="59"/>
      <c r="I14" s="59"/>
      <c r="J14" s="59"/>
      <c r="K14" s="59"/>
      <c r="L14" s="60"/>
      <c r="M14" s="59"/>
      <c r="N14" s="59"/>
      <c r="O14" s="59"/>
      <c r="P14" s="23" t="s">
        <v>14</v>
      </c>
      <c r="Q14" s="31" t="e">
        <f>#REF!-E14</f>
        <v>#REF!</v>
      </c>
      <c r="R14" s="59"/>
      <c r="S14" s="60"/>
      <c r="T14" s="23" t="s">
        <v>14</v>
      </c>
      <c r="U14" s="62"/>
      <c r="V14" s="63" t="e">
        <f>#REF!</f>
        <v>#REF!</v>
      </c>
      <c r="W14" s="59"/>
      <c r="X14" s="7" t="s">
        <v>129</v>
      </c>
      <c r="Y14" s="109" t="e">
        <f>25000+#REF!</f>
        <v>#REF!</v>
      </c>
      <c r="Z14" s="113" t="e">
        <f>#REF!</f>
        <v>#REF!</v>
      </c>
      <c r="AA14" s="109">
        <v>25000</v>
      </c>
      <c r="AB14" s="115">
        <v>1</v>
      </c>
      <c r="AC14" s="110">
        <v>1</v>
      </c>
      <c r="AD14" s="111">
        <f t="shared" ref="AD14" si="4">AB14+AC14</f>
        <v>2</v>
      </c>
      <c r="AE14" s="59"/>
    </row>
    <row r="15" spans="1:31" s="67" customFormat="1" ht="25.5" x14ac:dyDescent="0.25">
      <c r="A15" s="15">
        <v>13</v>
      </c>
      <c r="B15" s="162"/>
      <c r="C15" s="27" t="s">
        <v>134</v>
      </c>
      <c r="D15" s="40" t="s">
        <v>96</v>
      </c>
      <c r="E15" s="121">
        <v>232326.52</v>
      </c>
      <c r="F15" s="130">
        <f t="shared" si="0"/>
        <v>4646.5303999999996</v>
      </c>
      <c r="G15" s="59"/>
      <c r="H15" s="59"/>
      <c r="I15" s="59"/>
      <c r="J15" s="59"/>
      <c r="K15" s="59"/>
      <c r="L15" s="59"/>
      <c r="M15" s="59"/>
      <c r="N15" s="59"/>
      <c r="O15" s="59"/>
      <c r="P15" s="23" t="s">
        <v>14</v>
      </c>
      <c r="Q15" s="31" t="e">
        <f>#REF!-E15</f>
        <v>#REF!</v>
      </c>
      <c r="R15" s="59"/>
      <c r="S15" s="60"/>
      <c r="T15" s="23" t="s">
        <v>14</v>
      </c>
      <c r="U15" s="62"/>
      <c r="V15" s="63" t="e">
        <f>#REF!</f>
        <v>#REF!</v>
      </c>
      <c r="W15" s="59"/>
      <c r="X15" s="20"/>
      <c r="Y15" s="64"/>
      <c r="Z15" s="64"/>
      <c r="AA15" s="65"/>
      <c r="AB15" s="66"/>
      <c r="AC15" s="66"/>
      <c r="AD15" s="111"/>
      <c r="AE15" s="59"/>
    </row>
    <row r="16" spans="1:31" s="67" customFormat="1" ht="25.5" x14ac:dyDescent="0.25">
      <c r="A16" s="15">
        <v>14</v>
      </c>
      <c r="B16" s="162"/>
      <c r="C16" s="27" t="s">
        <v>135</v>
      </c>
      <c r="D16" s="40" t="s">
        <v>39</v>
      </c>
      <c r="E16" s="121">
        <v>140776.70000000001</v>
      </c>
      <c r="F16" s="130">
        <f t="shared" si="0"/>
        <v>2815.5340000000001</v>
      </c>
      <c r="G16" s="59"/>
      <c r="H16" s="59"/>
      <c r="I16" s="59"/>
      <c r="J16" s="59"/>
      <c r="K16" s="59"/>
      <c r="L16" s="59"/>
      <c r="M16" s="59"/>
      <c r="N16" s="59"/>
      <c r="O16" s="59"/>
      <c r="P16" s="23" t="s">
        <v>14</v>
      </c>
      <c r="Q16" s="31" t="e">
        <f>#REF!-E16</f>
        <v>#REF!</v>
      </c>
      <c r="R16" s="59"/>
      <c r="S16" s="23" t="s">
        <v>14</v>
      </c>
      <c r="T16" s="60"/>
      <c r="U16" s="30" t="e">
        <f>#REF!</f>
        <v>#REF!</v>
      </c>
      <c r="V16" s="63"/>
      <c r="W16" s="59"/>
      <c r="X16" s="20"/>
      <c r="Y16" s="64"/>
      <c r="Z16" s="64"/>
      <c r="AA16" s="65"/>
      <c r="AB16" s="66"/>
      <c r="AC16" s="66"/>
      <c r="AD16" s="66"/>
      <c r="AE16" s="59"/>
    </row>
    <row r="17" spans="1:31" s="67" customFormat="1" ht="38.25" x14ac:dyDescent="0.25">
      <c r="A17" s="15">
        <v>15</v>
      </c>
      <c r="B17" s="162"/>
      <c r="C17" s="68" t="s">
        <v>136</v>
      </c>
      <c r="D17" s="40" t="s">
        <v>138</v>
      </c>
      <c r="E17" s="121">
        <v>237864.08</v>
      </c>
      <c r="F17" s="130">
        <f t="shared" si="0"/>
        <v>4757.2816000000003</v>
      </c>
      <c r="G17" s="59"/>
      <c r="H17" s="59"/>
      <c r="I17" s="59"/>
      <c r="J17" s="59"/>
      <c r="K17" s="59"/>
      <c r="L17" s="59"/>
      <c r="M17" s="59"/>
      <c r="N17" s="59"/>
      <c r="O17" s="59"/>
      <c r="P17" s="23" t="s">
        <v>14</v>
      </c>
      <c r="Q17" s="31" t="e">
        <f>#REF!-E17</f>
        <v>#REF!</v>
      </c>
      <c r="R17" s="59"/>
      <c r="S17" s="23" t="s">
        <v>14</v>
      </c>
      <c r="T17" s="60"/>
      <c r="U17" s="30" t="e">
        <f>#REF!</f>
        <v>#REF!</v>
      </c>
      <c r="V17" s="63"/>
      <c r="W17" s="59"/>
      <c r="X17" s="20"/>
      <c r="Y17" s="116" t="e">
        <f t="shared" ref="Y17:AD17" si="5">SUM(Y5:Y16)</f>
        <v>#REF!</v>
      </c>
      <c r="Z17" s="118" t="e">
        <f t="shared" si="5"/>
        <v>#REF!</v>
      </c>
      <c r="AA17" s="118" t="e">
        <f t="shared" si="5"/>
        <v>#REF!</v>
      </c>
      <c r="AB17" s="54" t="e">
        <f t="shared" si="5"/>
        <v>#REF!</v>
      </c>
      <c r="AC17" s="54" t="e">
        <f t="shared" si="5"/>
        <v>#REF!</v>
      </c>
      <c r="AD17" s="54" t="e">
        <f t="shared" si="5"/>
        <v>#REF!</v>
      </c>
      <c r="AE17" s="59"/>
    </row>
    <row r="18" spans="1:31" s="67" customFormat="1" ht="25.5" x14ac:dyDescent="0.25">
      <c r="A18" s="15">
        <v>16</v>
      </c>
      <c r="B18" s="162"/>
      <c r="C18" s="27" t="s">
        <v>137</v>
      </c>
      <c r="D18" s="40" t="s">
        <v>84</v>
      </c>
      <c r="E18" s="121">
        <v>55403.44</v>
      </c>
      <c r="F18" s="130">
        <f t="shared" si="0"/>
        <v>1108.0688</v>
      </c>
      <c r="G18" s="59"/>
      <c r="H18" s="59"/>
      <c r="I18" s="59"/>
      <c r="J18" s="59"/>
      <c r="K18" s="59"/>
      <c r="L18" s="59"/>
      <c r="M18" s="61"/>
      <c r="N18" s="61"/>
      <c r="O18" s="59"/>
      <c r="P18" s="23" t="s">
        <v>14</v>
      </c>
      <c r="Q18" s="31" t="e">
        <f>#REF!-E18</f>
        <v>#REF!</v>
      </c>
      <c r="R18" s="59"/>
      <c r="S18" s="23" t="s">
        <v>14</v>
      </c>
      <c r="T18" s="60"/>
      <c r="U18" s="30" t="e">
        <f>#REF!</f>
        <v>#REF!</v>
      </c>
      <c r="V18" s="63"/>
      <c r="W18" s="59"/>
      <c r="X18" s="20"/>
      <c r="Y18" s="64"/>
      <c r="Z18" s="64"/>
      <c r="AA18" s="65"/>
      <c r="AB18" s="66"/>
      <c r="AC18" s="66"/>
      <c r="AD18" s="66"/>
      <c r="AE18" s="59"/>
    </row>
    <row r="19" spans="1:31" s="67" customFormat="1" ht="25.5" x14ac:dyDescent="0.25">
      <c r="A19" s="15">
        <v>17</v>
      </c>
      <c r="B19" s="163"/>
      <c r="C19" s="27" t="s">
        <v>139</v>
      </c>
      <c r="D19" s="40" t="s">
        <v>55</v>
      </c>
      <c r="E19" s="121">
        <v>237864.08</v>
      </c>
      <c r="F19" s="130">
        <f t="shared" si="0"/>
        <v>4757.2816000000003</v>
      </c>
      <c r="G19" s="59"/>
      <c r="H19" s="59"/>
      <c r="I19" s="59"/>
      <c r="J19" s="59"/>
      <c r="K19" s="59"/>
      <c r="L19" s="59"/>
      <c r="M19" s="61"/>
      <c r="N19" s="59"/>
      <c r="O19" s="59"/>
      <c r="P19" s="23" t="s">
        <v>14</v>
      </c>
      <c r="Q19" s="31" t="e">
        <f>#REF!-E19</f>
        <v>#REF!</v>
      </c>
      <c r="R19" s="59"/>
      <c r="S19" s="23" t="s">
        <v>14</v>
      </c>
      <c r="T19" s="60"/>
      <c r="U19" s="30" t="e">
        <f>#REF!</f>
        <v>#REF!</v>
      </c>
      <c r="V19" s="63"/>
      <c r="W19" s="59"/>
      <c r="X19" s="20"/>
      <c r="Y19" s="64" t="e">
        <f>#REF!</f>
        <v>#REF!</v>
      </c>
      <c r="Z19" s="64" t="e">
        <f>Z17+AA17</f>
        <v>#REF!</v>
      </c>
      <c r="AA19" s="117" t="e">
        <f>Y19-Z19</f>
        <v>#REF!</v>
      </c>
      <c r="AB19" s="66"/>
      <c r="AC19" s="66"/>
      <c r="AD19" s="66"/>
      <c r="AE19" s="59"/>
    </row>
    <row r="20" spans="1:31" ht="26.25" x14ac:dyDescent="0.25">
      <c r="A20" s="126">
        <v>18</v>
      </c>
      <c r="B20" s="164" t="s">
        <v>93</v>
      </c>
      <c r="C20" s="5" t="s">
        <v>104</v>
      </c>
      <c r="D20" s="7" t="s">
        <v>98</v>
      </c>
      <c r="E20" s="121">
        <v>72815.53</v>
      </c>
      <c r="F20" s="130">
        <f t="shared" si="0"/>
        <v>1456.3106</v>
      </c>
      <c r="G20" s="22"/>
      <c r="H20" s="22"/>
      <c r="I20" s="22"/>
      <c r="J20" s="22"/>
      <c r="K20" s="22"/>
      <c r="M20" s="22"/>
      <c r="N20" s="22"/>
      <c r="O20" s="22"/>
      <c r="P20" s="23" t="s">
        <v>14</v>
      </c>
      <c r="Q20" s="31" t="e">
        <f>#REF!-E20</f>
        <v>#REF!</v>
      </c>
      <c r="R20" s="22"/>
      <c r="S20" s="23" t="s">
        <v>14</v>
      </c>
      <c r="T20" s="22"/>
      <c r="U20" s="30" t="e">
        <f>#REF!</f>
        <v>#REF!</v>
      </c>
      <c r="V20" s="22"/>
      <c r="W20" s="22"/>
      <c r="AE20" s="22"/>
    </row>
    <row r="21" spans="1:31" ht="31.5" customHeight="1" x14ac:dyDescent="0.25">
      <c r="A21" s="126">
        <v>19</v>
      </c>
      <c r="B21" s="165"/>
      <c r="C21" s="27" t="s">
        <v>105</v>
      </c>
      <c r="D21" s="40" t="s">
        <v>5</v>
      </c>
      <c r="E21" s="121">
        <v>291036.53000000003</v>
      </c>
      <c r="F21" s="130">
        <f t="shared" si="0"/>
        <v>5820.7306000000008</v>
      </c>
      <c r="G21" s="22"/>
      <c r="H21" s="22"/>
      <c r="I21" s="22"/>
      <c r="J21" s="22"/>
      <c r="K21" s="22"/>
      <c r="L21" s="22"/>
      <c r="M21" s="22"/>
      <c r="N21" s="36"/>
      <c r="O21" s="22"/>
      <c r="P21" s="23" t="s">
        <v>14</v>
      </c>
      <c r="Q21" s="31" t="e">
        <f>#REF!-E21</f>
        <v>#REF!</v>
      </c>
      <c r="R21" s="22"/>
      <c r="S21" s="23" t="s">
        <v>14</v>
      </c>
      <c r="T21" s="22"/>
      <c r="U21" s="30" t="e">
        <f>#REF!</f>
        <v>#REF!</v>
      </c>
      <c r="V21" s="22"/>
      <c r="W21" s="22"/>
      <c r="Z21" s="38" t="e">
        <f>5065000-Z17</f>
        <v>#REF!</v>
      </c>
      <c r="AE21" s="36"/>
    </row>
    <row r="22" spans="1:31" ht="31.5" customHeight="1" x14ac:dyDescent="0.25">
      <c r="A22" s="126">
        <v>20</v>
      </c>
      <c r="B22" s="166"/>
      <c r="C22" s="27" t="s">
        <v>122</v>
      </c>
      <c r="D22" s="40" t="s">
        <v>68</v>
      </c>
      <c r="E22" s="121">
        <v>48543.69</v>
      </c>
      <c r="F22" s="130">
        <f t="shared" si="0"/>
        <v>970.87380000000007</v>
      </c>
      <c r="G22" s="22"/>
      <c r="H22" s="22"/>
      <c r="I22" s="22"/>
      <c r="J22" s="22"/>
      <c r="K22" s="22"/>
      <c r="L22" s="22"/>
      <c r="M22" s="36"/>
      <c r="N22" s="22"/>
      <c r="O22" s="22"/>
      <c r="P22" s="107" t="s">
        <v>14</v>
      </c>
      <c r="Q22" s="31" t="e">
        <f>#REF!-E22</f>
        <v>#REF!</v>
      </c>
      <c r="R22" s="22"/>
      <c r="S22" s="23" t="s">
        <v>14</v>
      </c>
      <c r="T22" s="22"/>
      <c r="U22" s="30" t="e">
        <f>#REF!</f>
        <v>#REF!</v>
      </c>
      <c r="V22" s="22"/>
      <c r="W22" s="22"/>
      <c r="Z22" s="38">
        <v>705000</v>
      </c>
      <c r="AA22" s="38" t="e">
        <f>Z21-Z22</f>
        <v>#REF!</v>
      </c>
      <c r="AE22" s="22"/>
    </row>
    <row r="23" spans="1:31" ht="36.75" customHeight="1" x14ac:dyDescent="0.25">
      <c r="A23" s="126">
        <v>21</v>
      </c>
      <c r="B23" s="52" t="s">
        <v>141</v>
      </c>
      <c r="C23" s="57" t="s">
        <v>133</v>
      </c>
      <c r="D23" s="58" t="s">
        <v>71</v>
      </c>
      <c r="E23" s="121">
        <v>97087.38</v>
      </c>
      <c r="F23" s="130">
        <f t="shared" si="0"/>
        <v>1941.7476000000001</v>
      </c>
      <c r="G23" s="22"/>
      <c r="H23" s="22"/>
      <c r="I23" s="22"/>
      <c r="J23" s="22"/>
      <c r="L23" s="22"/>
      <c r="M23" s="36"/>
      <c r="N23" s="22"/>
      <c r="O23" s="22"/>
      <c r="P23" s="23" t="s">
        <v>14</v>
      </c>
      <c r="Q23" s="31" t="e">
        <f>#REF!-E23</f>
        <v>#REF!</v>
      </c>
      <c r="R23" s="22"/>
      <c r="S23" s="23" t="s">
        <v>14</v>
      </c>
      <c r="T23" s="22"/>
      <c r="U23" s="30" t="e">
        <f>#REF!</f>
        <v>#REF!</v>
      </c>
      <c r="V23" s="22"/>
      <c r="W23" s="22"/>
      <c r="Z23" s="4"/>
      <c r="AA23" s="4"/>
      <c r="AB23" s="54"/>
      <c r="AC23" s="54"/>
      <c r="AD23" s="54"/>
      <c r="AE23" s="22"/>
    </row>
    <row r="24" spans="1:31" s="11" customFormat="1" ht="24.75" customHeight="1" x14ac:dyDescent="0.25">
      <c r="A24" s="126"/>
      <c r="B24" s="34"/>
      <c r="C24" s="32" t="s">
        <v>13</v>
      </c>
      <c r="D24" s="127"/>
      <c r="E24" s="42">
        <f>SUM(E3:E23)</f>
        <v>3877783.48</v>
      </c>
      <c r="F24" s="42">
        <f>SUM(F3:F23)</f>
        <v>77555.669599999994</v>
      </c>
      <c r="G24" s="43">
        <f t="shared" ref="G24:P24" si="6">COUNTA(G3:G23)</f>
        <v>0</v>
      </c>
      <c r="H24" s="43">
        <f t="shared" si="6"/>
        <v>0</v>
      </c>
      <c r="I24" s="43">
        <f t="shared" si="6"/>
        <v>0</v>
      </c>
      <c r="J24" s="43">
        <f t="shared" si="6"/>
        <v>0</v>
      </c>
      <c r="K24" s="43">
        <f t="shared" si="6"/>
        <v>0</v>
      </c>
      <c r="L24" s="43">
        <f t="shared" si="6"/>
        <v>0</v>
      </c>
      <c r="M24" s="43">
        <f t="shared" si="6"/>
        <v>0</v>
      </c>
      <c r="N24" s="43">
        <f t="shared" si="6"/>
        <v>0</v>
      </c>
      <c r="O24" s="43">
        <f t="shared" si="6"/>
        <v>0</v>
      </c>
      <c r="P24" s="43">
        <f t="shared" si="6"/>
        <v>21</v>
      </c>
      <c r="Q24" s="56" t="e">
        <f>#REF!-E24</f>
        <v>#REF!</v>
      </c>
      <c r="R24" s="33"/>
      <c r="S24" s="44">
        <f>COUNTA(S3:S23)</f>
        <v>18</v>
      </c>
      <c r="T24" s="44">
        <f>COUNTA(T3:T23)</f>
        <v>3</v>
      </c>
      <c r="U24" s="45" t="e">
        <f>SUM(U3:U23)</f>
        <v>#REF!</v>
      </c>
      <c r="V24" s="45" t="e">
        <f>SUM(V3:V22)</f>
        <v>#REF!</v>
      </c>
      <c r="W24" s="23"/>
      <c r="Y24" s="22"/>
      <c r="Z24" s="3" t="e">
        <f>Z17+AA17</f>
        <v>#REF!</v>
      </c>
      <c r="AA24" s="22"/>
      <c r="AB24" s="22"/>
      <c r="AC24" s="22"/>
      <c r="AD24" s="22"/>
      <c r="AE24" s="22"/>
    </row>
  </sheetData>
  <mergeCells count="7">
    <mergeCell ref="X3:X4"/>
    <mergeCell ref="B7:B8"/>
    <mergeCell ref="B9:B19"/>
    <mergeCell ref="B20:B22"/>
    <mergeCell ref="A1:P1"/>
    <mergeCell ref="Q1:R1"/>
    <mergeCell ref="B3:B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>
      <selection activeCell="I5" sqref="I5"/>
    </sheetView>
  </sheetViews>
  <sheetFormatPr defaultRowHeight="15" x14ac:dyDescent="0.25"/>
  <cols>
    <col min="1" max="1" width="4.28515625" style="38" customWidth="1"/>
    <col min="2" max="2" width="15.140625" style="38" customWidth="1"/>
    <col min="3" max="3" width="33.28515625" style="38" customWidth="1"/>
    <col min="4" max="4" width="13.5703125" style="46" customWidth="1"/>
    <col min="5" max="5" width="9.42578125" style="47" customWidth="1"/>
    <col min="6" max="6" width="12" style="38" customWidth="1"/>
    <col min="7" max="8" width="12.85546875" style="38" customWidth="1"/>
    <col min="9" max="16384" width="9.140625" style="38"/>
  </cols>
  <sheetData>
    <row r="1" spans="1:8" s="11" customFormat="1" ht="18.75" x14ac:dyDescent="0.25">
      <c r="A1" s="167" t="s">
        <v>7</v>
      </c>
      <c r="B1" s="167"/>
      <c r="C1" s="167"/>
      <c r="D1" s="167"/>
      <c r="E1" s="167"/>
      <c r="F1" s="167"/>
      <c r="G1" s="167"/>
      <c r="H1" s="167"/>
    </row>
    <row r="2" spans="1:8" s="11" customFormat="1" ht="24.75" customHeight="1" x14ac:dyDescent="0.25">
      <c r="A2" s="167" t="s">
        <v>140</v>
      </c>
      <c r="B2" s="167"/>
      <c r="C2" s="167"/>
      <c r="D2" s="167"/>
      <c r="E2" s="167"/>
      <c r="F2" s="167"/>
      <c r="G2" s="167"/>
      <c r="H2" s="167"/>
    </row>
    <row r="3" spans="1:8" ht="15.75" x14ac:dyDescent="0.25">
      <c r="A3" s="14">
        <v>2</v>
      </c>
      <c r="B3" s="14" t="s">
        <v>17</v>
      </c>
      <c r="C3" s="22"/>
      <c r="D3" s="138"/>
      <c r="E3" s="41"/>
      <c r="F3" s="139"/>
      <c r="G3" s="139"/>
      <c r="H3" s="49"/>
    </row>
    <row r="4" spans="1:8" s="11" customFormat="1" ht="38.25" customHeight="1" x14ac:dyDescent="0.25">
      <c r="A4" s="137">
        <v>1</v>
      </c>
      <c r="B4" s="171" t="s">
        <v>142</v>
      </c>
      <c r="C4" s="27" t="s">
        <v>20</v>
      </c>
      <c r="D4" s="135" t="s">
        <v>21</v>
      </c>
      <c r="E4" s="137" t="s">
        <v>12</v>
      </c>
      <c r="F4" s="55">
        <v>30000</v>
      </c>
      <c r="G4" s="48">
        <f t="shared" ref="G4:G52" si="0">F4*0.99</f>
        <v>29700</v>
      </c>
      <c r="H4" s="119">
        <v>26987.040000000001</v>
      </c>
    </row>
    <row r="5" spans="1:8" s="11" customFormat="1" ht="49.5" customHeight="1" x14ac:dyDescent="0.25">
      <c r="A5" s="137">
        <v>2</v>
      </c>
      <c r="B5" s="171"/>
      <c r="C5" s="32" t="s">
        <v>22</v>
      </c>
      <c r="D5" s="135" t="s">
        <v>23</v>
      </c>
      <c r="E5" s="137" t="s">
        <v>12</v>
      </c>
      <c r="F5" s="55">
        <v>30000</v>
      </c>
      <c r="G5" s="48">
        <f t="shared" si="0"/>
        <v>29700</v>
      </c>
      <c r="H5" s="134">
        <v>29428.92</v>
      </c>
    </row>
    <row r="6" spans="1:8" s="11" customFormat="1" ht="39" customHeight="1" x14ac:dyDescent="0.25">
      <c r="A6" s="137">
        <v>3</v>
      </c>
      <c r="B6" s="171"/>
      <c r="C6" s="5" t="s">
        <v>24</v>
      </c>
      <c r="D6" s="135" t="s">
        <v>21</v>
      </c>
      <c r="E6" s="137" t="s">
        <v>12</v>
      </c>
      <c r="F6" s="55">
        <v>30000</v>
      </c>
      <c r="G6" s="48">
        <f t="shared" si="0"/>
        <v>29700</v>
      </c>
      <c r="H6" s="119">
        <v>26987.040000000001</v>
      </c>
    </row>
    <row r="7" spans="1:8" s="11" customFormat="1" ht="41.25" customHeight="1" x14ac:dyDescent="0.25">
      <c r="A7" s="137">
        <v>4</v>
      </c>
      <c r="B7" s="171"/>
      <c r="C7" s="5" t="s">
        <v>25</v>
      </c>
      <c r="D7" s="136" t="s">
        <v>26</v>
      </c>
      <c r="E7" s="137" t="s">
        <v>12</v>
      </c>
      <c r="F7" s="55">
        <v>15000</v>
      </c>
      <c r="G7" s="48">
        <f t="shared" si="0"/>
        <v>14850</v>
      </c>
      <c r="H7" s="119">
        <v>13223.52</v>
      </c>
    </row>
    <row r="8" spans="1:8" s="11" customFormat="1" ht="40.5" customHeight="1" x14ac:dyDescent="0.25">
      <c r="A8" s="137">
        <v>5</v>
      </c>
      <c r="B8" s="171"/>
      <c r="C8" s="5" t="s">
        <v>27</v>
      </c>
      <c r="D8" s="135" t="s">
        <v>28</v>
      </c>
      <c r="E8" s="137" t="s">
        <v>12</v>
      </c>
      <c r="F8" s="55">
        <v>20000</v>
      </c>
      <c r="G8" s="48">
        <f t="shared" si="0"/>
        <v>19800</v>
      </c>
      <c r="H8" s="119">
        <v>19320</v>
      </c>
    </row>
    <row r="9" spans="1:8" s="11" customFormat="1" ht="49.5" customHeight="1" x14ac:dyDescent="0.25">
      <c r="A9" s="137">
        <v>6</v>
      </c>
      <c r="B9" s="171"/>
      <c r="C9" s="5" t="s">
        <v>29</v>
      </c>
      <c r="D9" s="136" t="s">
        <v>26</v>
      </c>
      <c r="E9" s="137" t="s">
        <v>12</v>
      </c>
      <c r="F9" s="55">
        <v>30000</v>
      </c>
      <c r="G9" s="48">
        <f t="shared" si="0"/>
        <v>29700</v>
      </c>
      <c r="H9" s="119">
        <v>26987.040000000001</v>
      </c>
    </row>
    <row r="10" spans="1:8" s="11" customFormat="1" ht="43.5" customHeight="1" x14ac:dyDescent="0.25">
      <c r="A10" s="137">
        <v>7</v>
      </c>
      <c r="B10" s="171"/>
      <c r="C10" s="5" t="s">
        <v>30</v>
      </c>
      <c r="D10" s="135" t="s">
        <v>28</v>
      </c>
      <c r="E10" s="137" t="s">
        <v>12</v>
      </c>
      <c r="F10" s="55">
        <v>15000</v>
      </c>
      <c r="G10" s="48">
        <f t="shared" si="0"/>
        <v>14850</v>
      </c>
      <c r="H10" s="119">
        <v>12100</v>
      </c>
    </row>
    <row r="11" spans="1:8" s="11" customFormat="1" ht="41.25" customHeight="1" x14ac:dyDescent="0.25">
      <c r="A11" s="137">
        <v>8</v>
      </c>
      <c r="B11" s="171"/>
      <c r="C11" s="5" t="s">
        <v>31</v>
      </c>
      <c r="D11" s="135" t="s">
        <v>32</v>
      </c>
      <c r="E11" s="137" t="s">
        <v>12</v>
      </c>
      <c r="F11" s="55">
        <v>20000</v>
      </c>
      <c r="G11" s="48">
        <f t="shared" si="0"/>
        <v>19800</v>
      </c>
      <c r="H11" s="119">
        <v>19800</v>
      </c>
    </row>
    <row r="12" spans="1:8" ht="28.5" customHeight="1" x14ac:dyDescent="0.25">
      <c r="A12" s="137">
        <v>9</v>
      </c>
      <c r="B12" s="5" t="s">
        <v>40</v>
      </c>
      <c r="C12" s="5" t="s">
        <v>38</v>
      </c>
      <c r="D12" s="135" t="s">
        <v>39</v>
      </c>
      <c r="E12" s="137" t="s">
        <v>12</v>
      </c>
      <c r="F12" s="55">
        <v>30000</v>
      </c>
      <c r="G12" s="48">
        <f t="shared" si="0"/>
        <v>29700</v>
      </c>
      <c r="H12" s="24">
        <v>29700</v>
      </c>
    </row>
    <row r="13" spans="1:8" ht="28.5" customHeight="1" x14ac:dyDescent="0.25">
      <c r="A13" s="137">
        <v>10</v>
      </c>
      <c r="B13" s="165"/>
      <c r="C13" s="32" t="s">
        <v>48</v>
      </c>
      <c r="D13" s="7" t="s">
        <v>51</v>
      </c>
      <c r="E13" s="137" t="s">
        <v>12</v>
      </c>
      <c r="F13" s="55">
        <v>20000</v>
      </c>
      <c r="G13" s="48">
        <f t="shared" si="0"/>
        <v>19800</v>
      </c>
      <c r="H13" s="24">
        <v>19800</v>
      </c>
    </row>
    <row r="14" spans="1:8" ht="28.5" customHeight="1" x14ac:dyDescent="0.25">
      <c r="A14" s="137">
        <v>11</v>
      </c>
      <c r="B14" s="165"/>
      <c r="C14" s="32" t="s">
        <v>49</v>
      </c>
      <c r="D14" s="7" t="s">
        <v>52</v>
      </c>
      <c r="E14" s="137" t="s">
        <v>12</v>
      </c>
      <c r="F14" s="55">
        <v>20000</v>
      </c>
      <c r="G14" s="48">
        <f t="shared" si="0"/>
        <v>19800</v>
      </c>
      <c r="H14" s="24">
        <v>19258.560000000001</v>
      </c>
    </row>
    <row r="15" spans="1:8" ht="28.5" customHeight="1" x14ac:dyDescent="0.25">
      <c r="A15" s="137">
        <v>12</v>
      </c>
      <c r="B15" s="165"/>
      <c r="C15" s="32" t="s">
        <v>50</v>
      </c>
      <c r="D15" s="7" t="s">
        <v>5</v>
      </c>
      <c r="E15" s="137" t="s">
        <v>12</v>
      </c>
      <c r="F15" s="55">
        <v>45000</v>
      </c>
      <c r="G15" s="48">
        <f t="shared" si="0"/>
        <v>44550</v>
      </c>
      <c r="H15" s="24">
        <v>44550</v>
      </c>
    </row>
    <row r="16" spans="1:8" ht="28.5" customHeight="1" x14ac:dyDescent="0.25">
      <c r="A16" s="137">
        <v>13</v>
      </c>
      <c r="B16" s="165"/>
      <c r="C16" s="5" t="s">
        <v>53</v>
      </c>
      <c r="D16" s="7" t="s">
        <v>5</v>
      </c>
      <c r="E16" s="137" t="s">
        <v>12</v>
      </c>
      <c r="F16" s="55">
        <v>20000</v>
      </c>
      <c r="G16" s="48">
        <f t="shared" si="0"/>
        <v>19800</v>
      </c>
      <c r="H16" s="24">
        <v>19800</v>
      </c>
    </row>
    <row r="17" spans="1:8" ht="28.5" customHeight="1" x14ac:dyDescent="0.25">
      <c r="A17" s="137">
        <v>14</v>
      </c>
      <c r="B17" s="165"/>
      <c r="C17" s="5" t="s">
        <v>54</v>
      </c>
      <c r="D17" s="7" t="s">
        <v>55</v>
      </c>
      <c r="E17" s="137" t="s">
        <v>12</v>
      </c>
      <c r="F17" s="55">
        <v>20000</v>
      </c>
      <c r="G17" s="48">
        <f t="shared" si="0"/>
        <v>19800</v>
      </c>
      <c r="H17" s="24">
        <v>19258.560000000001</v>
      </c>
    </row>
    <row r="18" spans="1:8" ht="28.5" customHeight="1" x14ac:dyDescent="0.25">
      <c r="A18" s="137">
        <v>15</v>
      </c>
      <c r="B18" s="165"/>
      <c r="C18" s="5" t="s">
        <v>56</v>
      </c>
      <c r="D18" s="7" t="s">
        <v>5</v>
      </c>
      <c r="E18" s="137" t="s">
        <v>12</v>
      </c>
      <c r="F18" s="55">
        <v>20000</v>
      </c>
      <c r="G18" s="48">
        <f t="shared" si="0"/>
        <v>19800</v>
      </c>
      <c r="H18" s="24">
        <v>19800</v>
      </c>
    </row>
    <row r="19" spans="1:8" ht="28.5" customHeight="1" x14ac:dyDescent="0.25">
      <c r="A19" s="137">
        <v>16</v>
      </c>
      <c r="B19" s="165"/>
      <c r="C19" s="32" t="s">
        <v>57</v>
      </c>
      <c r="D19" s="7" t="s">
        <v>58</v>
      </c>
      <c r="E19" s="137" t="s">
        <v>12</v>
      </c>
      <c r="F19" s="55">
        <v>20000</v>
      </c>
      <c r="G19" s="48">
        <f t="shared" si="0"/>
        <v>19800</v>
      </c>
      <c r="H19" s="24">
        <v>19258.560000000001</v>
      </c>
    </row>
    <row r="20" spans="1:8" ht="39.75" customHeight="1" x14ac:dyDescent="0.25">
      <c r="A20" s="137">
        <v>17</v>
      </c>
      <c r="B20" s="165"/>
      <c r="C20" s="32" t="s">
        <v>125</v>
      </c>
      <c r="D20" s="7" t="s">
        <v>60</v>
      </c>
      <c r="E20" s="137" t="s">
        <v>12</v>
      </c>
      <c r="F20" s="55">
        <v>20000</v>
      </c>
      <c r="G20" s="48">
        <f t="shared" si="0"/>
        <v>19800</v>
      </c>
      <c r="H20" s="24">
        <v>19258.560000000001</v>
      </c>
    </row>
    <row r="21" spans="1:8" ht="28.5" customHeight="1" x14ac:dyDescent="0.25">
      <c r="A21" s="137">
        <v>18</v>
      </c>
      <c r="B21" s="165"/>
      <c r="C21" s="5" t="s">
        <v>59</v>
      </c>
      <c r="D21" s="7" t="s">
        <v>61</v>
      </c>
      <c r="E21" s="137" t="s">
        <v>12</v>
      </c>
      <c r="F21" s="55">
        <v>20000</v>
      </c>
      <c r="G21" s="48">
        <f t="shared" si="0"/>
        <v>19800</v>
      </c>
      <c r="H21" s="24">
        <v>19800</v>
      </c>
    </row>
    <row r="22" spans="1:8" ht="33" customHeight="1" x14ac:dyDescent="0.25">
      <c r="A22" s="137">
        <v>19</v>
      </c>
      <c r="B22" s="165"/>
      <c r="C22" s="5" t="s">
        <v>62</v>
      </c>
      <c r="D22" s="7" t="s">
        <v>63</v>
      </c>
      <c r="E22" s="137" t="s">
        <v>12</v>
      </c>
      <c r="F22" s="55">
        <v>20000</v>
      </c>
      <c r="G22" s="48">
        <f t="shared" si="0"/>
        <v>19800</v>
      </c>
      <c r="H22" s="24">
        <v>17699.04</v>
      </c>
    </row>
    <row r="23" spans="1:8" ht="28.5" customHeight="1" x14ac:dyDescent="0.25">
      <c r="A23" s="137">
        <v>20</v>
      </c>
      <c r="B23" s="165"/>
      <c r="C23" s="5" t="s">
        <v>65</v>
      </c>
      <c r="D23" s="7" t="s">
        <v>64</v>
      </c>
      <c r="E23" s="137" t="s">
        <v>12</v>
      </c>
      <c r="F23" s="55">
        <v>5000</v>
      </c>
      <c r="G23" s="48">
        <f t="shared" si="0"/>
        <v>4950</v>
      </c>
      <c r="H23" s="24">
        <v>3069.36</v>
      </c>
    </row>
    <row r="24" spans="1:8" ht="28.5" customHeight="1" x14ac:dyDescent="0.25">
      <c r="A24" s="137">
        <v>21</v>
      </c>
      <c r="B24" s="165"/>
      <c r="C24" s="5" t="s">
        <v>66</v>
      </c>
      <c r="D24" s="7" t="s">
        <v>67</v>
      </c>
      <c r="E24" s="137" t="s">
        <v>12</v>
      </c>
      <c r="F24" s="55">
        <v>35000</v>
      </c>
      <c r="G24" s="48">
        <f t="shared" si="0"/>
        <v>34650</v>
      </c>
      <c r="H24" s="24">
        <v>34650</v>
      </c>
    </row>
    <row r="25" spans="1:8" ht="28.5" customHeight="1" x14ac:dyDescent="0.25">
      <c r="A25" s="137">
        <v>22</v>
      </c>
      <c r="B25" s="165"/>
      <c r="C25" s="5" t="s">
        <v>69</v>
      </c>
      <c r="D25" s="7" t="s">
        <v>4</v>
      </c>
      <c r="E25" s="137" t="s">
        <v>12</v>
      </c>
      <c r="F25" s="55">
        <v>45000</v>
      </c>
      <c r="G25" s="48">
        <f t="shared" si="0"/>
        <v>44550</v>
      </c>
      <c r="H25" s="24">
        <v>44247.6</v>
      </c>
    </row>
    <row r="26" spans="1:8" ht="28.5" customHeight="1" x14ac:dyDescent="0.25">
      <c r="A26" s="137">
        <v>23</v>
      </c>
      <c r="B26" s="165"/>
      <c r="C26" s="32" t="s">
        <v>70</v>
      </c>
      <c r="D26" s="7" t="s">
        <v>4</v>
      </c>
      <c r="E26" s="137" t="s">
        <v>12</v>
      </c>
      <c r="F26" s="55">
        <v>45000</v>
      </c>
      <c r="G26" s="48">
        <f t="shared" si="0"/>
        <v>44550</v>
      </c>
      <c r="H26" s="24">
        <f>18348.12+19432.44</f>
        <v>37780.559999999998</v>
      </c>
    </row>
    <row r="27" spans="1:8" ht="28.5" customHeight="1" x14ac:dyDescent="0.25">
      <c r="A27" s="137">
        <v>24</v>
      </c>
      <c r="B27" s="165"/>
      <c r="C27" s="32" t="s">
        <v>72</v>
      </c>
      <c r="D27" s="7" t="s">
        <v>73</v>
      </c>
      <c r="E27" s="137" t="s">
        <v>12</v>
      </c>
      <c r="F27" s="55">
        <v>45000</v>
      </c>
      <c r="G27" s="48">
        <f t="shared" si="0"/>
        <v>44550</v>
      </c>
      <c r="H27" s="24">
        <v>44550</v>
      </c>
    </row>
    <row r="28" spans="1:8" ht="28.5" customHeight="1" x14ac:dyDescent="0.25">
      <c r="A28" s="137">
        <v>25</v>
      </c>
      <c r="B28" s="165"/>
      <c r="C28" s="5" t="s">
        <v>74</v>
      </c>
      <c r="D28" s="7" t="s">
        <v>75</v>
      </c>
      <c r="E28" s="137" t="s">
        <v>12</v>
      </c>
      <c r="F28" s="55">
        <v>20000</v>
      </c>
      <c r="G28" s="48">
        <f t="shared" si="0"/>
        <v>19800</v>
      </c>
      <c r="H28" s="24">
        <v>19800</v>
      </c>
    </row>
    <row r="29" spans="1:8" ht="28.5" customHeight="1" x14ac:dyDescent="0.25">
      <c r="A29" s="137">
        <v>26</v>
      </c>
      <c r="B29" s="165"/>
      <c r="C29" s="32" t="s">
        <v>76</v>
      </c>
      <c r="D29" s="5" t="s">
        <v>26</v>
      </c>
      <c r="E29" s="137" t="s">
        <v>12</v>
      </c>
      <c r="F29" s="55">
        <v>45000</v>
      </c>
      <c r="G29" s="48">
        <f t="shared" si="0"/>
        <v>44550</v>
      </c>
      <c r="H29" s="24">
        <v>44550</v>
      </c>
    </row>
    <row r="30" spans="1:8" ht="41.25" customHeight="1" x14ac:dyDescent="0.25">
      <c r="A30" s="137">
        <v>27</v>
      </c>
      <c r="B30" s="165"/>
      <c r="C30" s="5" t="s">
        <v>87</v>
      </c>
      <c r="D30" s="7" t="s">
        <v>77</v>
      </c>
      <c r="E30" s="137" t="s">
        <v>12</v>
      </c>
      <c r="F30" s="55">
        <v>35000</v>
      </c>
      <c r="G30" s="48">
        <f t="shared" si="0"/>
        <v>34650</v>
      </c>
      <c r="H30" s="24">
        <f>18750+15900</f>
        <v>34650</v>
      </c>
    </row>
    <row r="31" spans="1:8" ht="42.75" customHeight="1" x14ac:dyDescent="0.25">
      <c r="A31" s="137">
        <v>28</v>
      </c>
      <c r="B31" s="165"/>
      <c r="C31" s="5" t="s">
        <v>78</v>
      </c>
      <c r="D31" s="7" t="s">
        <v>80</v>
      </c>
      <c r="E31" s="137" t="s">
        <v>12</v>
      </c>
      <c r="F31" s="55">
        <v>35000</v>
      </c>
      <c r="G31" s="48">
        <f t="shared" si="0"/>
        <v>34650</v>
      </c>
      <c r="H31" s="24">
        <v>34650</v>
      </c>
    </row>
    <row r="32" spans="1:8" ht="28.5" customHeight="1" x14ac:dyDescent="0.25">
      <c r="A32" s="137">
        <v>29</v>
      </c>
      <c r="B32" s="165"/>
      <c r="C32" s="5" t="s">
        <v>79</v>
      </c>
      <c r="D32" s="7" t="s">
        <v>81</v>
      </c>
      <c r="E32" s="137" t="s">
        <v>12</v>
      </c>
      <c r="F32" s="55">
        <v>35000</v>
      </c>
      <c r="G32" s="48">
        <f t="shared" si="0"/>
        <v>34650</v>
      </c>
      <c r="H32" s="24">
        <v>34650</v>
      </c>
    </row>
    <row r="33" spans="1:8" ht="28.5" customHeight="1" x14ac:dyDescent="0.25">
      <c r="A33" s="137">
        <v>30</v>
      </c>
      <c r="B33" s="165"/>
      <c r="C33" s="5" t="s">
        <v>88</v>
      </c>
      <c r="D33" s="7" t="s">
        <v>89</v>
      </c>
      <c r="E33" s="137" t="s">
        <v>12</v>
      </c>
      <c r="F33" s="55">
        <v>20000</v>
      </c>
      <c r="G33" s="48">
        <f t="shared" si="0"/>
        <v>19800</v>
      </c>
      <c r="H33" s="24">
        <f>19800-1050</f>
        <v>18750</v>
      </c>
    </row>
    <row r="34" spans="1:8" ht="32.25" customHeight="1" x14ac:dyDescent="0.25">
      <c r="A34" s="137">
        <v>31</v>
      </c>
      <c r="B34" s="165"/>
      <c r="C34" s="5" t="s">
        <v>106</v>
      </c>
      <c r="D34" s="7" t="s">
        <v>107</v>
      </c>
      <c r="E34" s="137" t="s">
        <v>12</v>
      </c>
      <c r="F34" s="55">
        <v>20000</v>
      </c>
      <c r="G34" s="48">
        <f t="shared" si="0"/>
        <v>19800</v>
      </c>
      <c r="H34" s="24">
        <v>19800</v>
      </c>
    </row>
    <row r="35" spans="1:8" ht="36.75" customHeight="1" x14ac:dyDescent="0.25">
      <c r="A35" s="137">
        <v>32</v>
      </c>
      <c r="B35" s="165"/>
      <c r="C35" s="5" t="s">
        <v>108</v>
      </c>
      <c r="D35" s="7" t="s">
        <v>109</v>
      </c>
      <c r="E35" s="137" t="s">
        <v>12</v>
      </c>
      <c r="F35" s="55">
        <v>20000</v>
      </c>
      <c r="G35" s="48">
        <f t="shared" si="0"/>
        <v>19800</v>
      </c>
      <c r="H35" s="24">
        <v>17699.04</v>
      </c>
    </row>
    <row r="36" spans="1:8" ht="39" customHeight="1" x14ac:dyDescent="0.25">
      <c r="A36" s="137">
        <v>33</v>
      </c>
      <c r="B36" s="165"/>
      <c r="C36" s="5" t="s">
        <v>110</v>
      </c>
      <c r="D36" s="7" t="s">
        <v>111</v>
      </c>
      <c r="E36" s="137" t="s">
        <v>12</v>
      </c>
      <c r="F36" s="55">
        <v>20000</v>
      </c>
      <c r="G36" s="48">
        <f t="shared" si="0"/>
        <v>19800</v>
      </c>
      <c r="H36" s="24">
        <f>11288.16+8511.84</f>
        <v>19800</v>
      </c>
    </row>
    <row r="37" spans="1:8" ht="32.25" customHeight="1" x14ac:dyDescent="0.25">
      <c r="A37" s="137">
        <v>34</v>
      </c>
      <c r="B37" s="165"/>
      <c r="C37" s="5" t="s">
        <v>112</v>
      </c>
      <c r="D37" s="7" t="s">
        <v>114</v>
      </c>
      <c r="E37" s="137" t="s">
        <v>12</v>
      </c>
      <c r="F37" s="55">
        <v>45000</v>
      </c>
      <c r="G37" s="48">
        <f t="shared" si="0"/>
        <v>44550</v>
      </c>
      <c r="H37" s="24">
        <v>44550</v>
      </c>
    </row>
    <row r="38" spans="1:8" ht="32.25" customHeight="1" x14ac:dyDescent="0.25">
      <c r="A38" s="137">
        <v>35</v>
      </c>
      <c r="B38" s="165"/>
      <c r="C38" s="5" t="s">
        <v>113</v>
      </c>
      <c r="D38" s="7" t="s">
        <v>35</v>
      </c>
      <c r="E38" s="137" t="s">
        <v>12</v>
      </c>
      <c r="F38" s="55">
        <v>45000</v>
      </c>
      <c r="G38" s="48">
        <f t="shared" si="0"/>
        <v>44550</v>
      </c>
      <c r="H38" s="24">
        <v>44550</v>
      </c>
    </row>
    <row r="39" spans="1:8" ht="58.5" customHeight="1" x14ac:dyDescent="0.25">
      <c r="A39" s="137">
        <v>36</v>
      </c>
      <c r="B39" s="165"/>
      <c r="C39" s="5" t="s">
        <v>115</v>
      </c>
      <c r="D39" s="7" t="s">
        <v>116</v>
      </c>
      <c r="E39" s="137" t="s">
        <v>12</v>
      </c>
      <c r="F39" s="55">
        <v>45000</v>
      </c>
      <c r="G39" s="48">
        <f t="shared" si="0"/>
        <v>44550</v>
      </c>
      <c r="H39" s="24">
        <v>43750</v>
      </c>
    </row>
    <row r="40" spans="1:8" ht="39.75" customHeight="1" x14ac:dyDescent="0.25">
      <c r="A40" s="137">
        <v>37</v>
      </c>
      <c r="B40" s="165"/>
      <c r="C40" s="5" t="s">
        <v>120</v>
      </c>
      <c r="D40" s="7" t="s">
        <v>28</v>
      </c>
      <c r="E40" s="137" t="s">
        <v>12</v>
      </c>
      <c r="F40" s="55">
        <v>90000</v>
      </c>
      <c r="G40" s="48">
        <f t="shared" si="0"/>
        <v>89100</v>
      </c>
      <c r="H40" s="24">
        <f>62500+20940</f>
        <v>83440</v>
      </c>
    </row>
    <row r="41" spans="1:8" ht="32.25" customHeight="1" x14ac:dyDescent="0.25">
      <c r="A41" s="137">
        <v>38</v>
      </c>
      <c r="B41" s="165"/>
      <c r="C41" s="5" t="s">
        <v>128</v>
      </c>
      <c r="D41" s="7" t="s">
        <v>61</v>
      </c>
      <c r="E41" s="137" t="s">
        <v>12</v>
      </c>
      <c r="F41" s="55">
        <v>20000</v>
      </c>
      <c r="G41" s="48">
        <f t="shared" si="0"/>
        <v>19800</v>
      </c>
      <c r="H41" s="24">
        <v>19800</v>
      </c>
    </row>
    <row r="42" spans="1:8" ht="32.25" customHeight="1" x14ac:dyDescent="0.25">
      <c r="A42" s="137">
        <v>39</v>
      </c>
      <c r="B42" s="166"/>
      <c r="C42" s="5" t="s">
        <v>130</v>
      </c>
      <c r="D42" s="5" t="s">
        <v>75</v>
      </c>
      <c r="E42" s="137" t="s">
        <v>12</v>
      </c>
      <c r="F42" s="55">
        <v>45000</v>
      </c>
      <c r="G42" s="48">
        <f t="shared" si="0"/>
        <v>44550</v>
      </c>
      <c r="H42" s="24">
        <v>44550</v>
      </c>
    </row>
    <row r="43" spans="1:8" ht="38.25" customHeight="1" x14ac:dyDescent="0.25">
      <c r="A43" s="137">
        <v>40</v>
      </c>
      <c r="B43" s="32" t="s">
        <v>92</v>
      </c>
      <c r="C43" s="32" t="s">
        <v>123</v>
      </c>
      <c r="D43" s="136" t="s">
        <v>4</v>
      </c>
      <c r="E43" s="137" t="s">
        <v>12</v>
      </c>
      <c r="F43" s="55">
        <v>30000</v>
      </c>
      <c r="G43" s="48">
        <f t="shared" si="0"/>
        <v>29700</v>
      </c>
      <c r="H43" s="24">
        <v>29700</v>
      </c>
    </row>
    <row r="44" spans="1:8" ht="32.25" customHeight="1" x14ac:dyDescent="0.25">
      <c r="A44" s="137">
        <v>41</v>
      </c>
      <c r="B44" s="165" t="s">
        <v>93</v>
      </c>
      <c r="C44" s="5" t="s">
        <v>124</v>
      </c>
      <c r="D44" s="135" t="s">
        <v>34</v>
      </c>
      <c r="E44" s="137" t="s">
        <v>12</v>
      </c>
      <c r="F44" s="55">
        <v>20000</v>
      </c>
      <c r="G44" s="48">
        <f t="shared" si="0"/>
        <v>19800</v>
      </c>
      <c r="H44" s="24">
        <v>17699.04</v>
      </c>
    </row>
    <row r="45" spans="1:8" ht="28.5" customHeight="1" x14ac:dyDescent="0.25">
      <c r="A45" s="137">
        <v>42</v>
      </c>
      <c r="B45" s="165"/>
      <c r="C45" s="27" t="s">
        <v>94</v>
      </c>
      <c r="D45" s="7" t="s">
        <v>96</v>
      </c>
      <c r="E45" s="137" t="s">
        <v>12</v>
      </c>
      <c r="F45" s="55">
        <v>20000</v>
      </c>
      <c r="G45" s="48">
        <f t="shared" si="0"/>
        <v>19800</v>
      </c>
      <c r="H45" s="24">
        <v>17699.04</v>
      </c>
    </row>
    <row r="46" spans="1:8" ht="36" customHeight="1" x14ac:dyDescent="0.25">
      <c r="A46" s="137">
        <v>43</v>
      </c>
      <c r="B46" s="165"/>
      <c r="C46" s="5" t="s">
        <v>95</v>
      </c>
      <c r="D46" s="5" t="s">
        <v>71</v>
      </c>
      <c r="E46" s="137" t="s">
        <v>12</v>
      </c>
      <c r="F46" s="55">
        <v>20000</v>
      </c>
      <c r="G46" s="48">
        <f t="shared" si="0"/>
        <v>19800</v>
      </c>
      <c r="H46" s="24">
        <v>19800</v>
      </c>
    </row>
    <row r="47" spans="1:8" ht="43.5" customHeight="1" x14ac:dyDescent="0.25">
      <c r="A47" s="137">
        <v>44</v>
      </c>
      <c r="B47" s="165"/>
      <c r="C47" s="5" t="s">
        <v>99</v>
      </c>
      <c r="D47" s="7" t="s">
        <v>97</v>
      </c>
      <c r="E47" s="137" t="s">
        <v>12</v>
      </c>
      <c r="F47" s="55">
        <v>20000</v>
      </c>
      <c r="G47" s="48">
        <f t="shared" si="0"/>
        <v>19800</v>
      </c>
      <c r="H47" s="24">
        <v>19800</v>
      </c>
    </row>
    <row r="48" spans="1:8" ht="43.5" customHeight="1" x14ac:dyDescent="0.25">
      <c r="A48" s="137">
        <v>45</v>
      </c>
      <c r="B48" s="165"/>
      <c r="C48" s="27" t="s">
        <v>100</v>
      </c>
      <c r="D48" s="7" t="s">
        <v>33</v>
      </c>
      <c r="E48" s="137" t="s">
        <v>12</v>
      </c>
      <c r="F48" s="55">
        <v>20000</v>
      </c>
      <c r="G48" s="48">
        <f t="shared" si="0"/>
        <v>19800</v>
      </c>
      <c r="H48" s="24">
        <v>19800</v>
      </c>
    </row>
    <row r="49" spans="1:8" ht="28.5" customHeight="1" x14ac:dyDescent="0.25">
      <c r="A49" s="137">
        <v>46</v>
      </c>
      <c r="B49" s="165"/>
      <c r="C49" s="5" t="s">
        <v>101</v>
      </c>
      <c r="D49" s="7" t="s">
        <v>37</v>
      </c>
      <c r="E49" s="137" t="s">
        <v>12</v>
      </c>
      <c r="F49" s="55">
        <v>15000</v>
      </c>
      <c r="G49" s="48">
        <f t="shared" si="0"/>
        <v>14850</v>
      </c>
      <c r="H49" s="24">
        <v>14726.88</v>
      </c>
    </row>
    <row r="50" spans="1:8" ht="28.5" customHeight="1" x14ac:dyDescent="0.25">
      <c r="A50" s="137">
        <v>47</v>
      </c>
      <c r="B50" s="165"/>
      <c r="C50" s="5" t="s">
        <v>102</v>
      </c>
      <c r="D50" s="7" t="s">
        <v>98</v>
      </c>
      <c r="E50" s="137" t="s">
        <v>12</v>
      </c>
      <c r="F50" s="55">
        <v>15000</v>
      </c>
      <c r="G50" s="48">
        <f t="shared" si="0"/>
        <v>14850</v>
      </c>
      <c r="H50" s="24">
        <v>14850</v>
      </c>
    </row>
    <row r="51" spans="1:8" ht="28.5" customHeight="1" x14ac:dyDescent="0.25">
      <c r="A51" s="137">
        <v>48</v>
      </c>
      <c r="B51" s="166"/>
      <c r="C51" s="5" t="s">
        <v>103</v>
      </c>
      <c r="D51" s="7" t="s">
        <v>33</v>
      </c>
      <c r="E51" s="137" t="s">
        <v>12</v>
      </c>
      <c r="F51" s="55">
        <v>15000</v>
      </c>
      <c r="G51" s="48">
        <f t="shared" si="0"/>
        <v>14850</v>
      </c>
      <c r="H51" s="24">
        <v>14726.88</v>
      </c>
    </row>
    <row r="52" spans="1:8" ht="28.5" customHeight="1" x14ac:dyDescent="0.25">
      <c r="A52" s="137">
        <v>49</v>
      </c>
      <c r="B52" s="52" t="s">
        <v>126</v>
      </c>
      <c r="C52" s="53" t="s">
        <v>127</v>
      </c>
      <c r="D52" s="51" t="s">
        <v>4</v>
      </c>
      <c r="E52" s="137" t="s">
        <v>12</v>
      </c>
      <c r="F52" s="55">
        <v>25000</v>
      </c>
      <c r="G52" s="48">
        <f t="shared" si="0"/>
        <v>24750</v>
      </c>
      <c r="H52" s="24">
        <v>24682.32</v>
      </c>
    </row>
    <row r="54" spans="1:8" x14ac:dyDescent="0.25">
      <c r="F54" s="129"/>
      <c r="G54" s="129"/>
      <c r="H54" s="129"/>
    </row>
    <row r="56" spans="1:8" ht="15" customHeight="1" x14ac:dyDescent="0.25">
      <c r="F56" s="129"/>
    </row>
    <row r="57" spans="1:8" ht="17.25" customHeight="1" x14ac:dyDescent="0.25"/>
    <row r="58" spans="1:8" ht="15" customHeight="1" x14ac:dyDescent="0.25"/>
    <row r="59" spans="1:8" ht="15" customHeight="1" x14ac:dyDescent="0.25"/>
    <row r="60" spans="1:8" ht="15" customHeight="1" x14ac:dyDescent="0.25"/>
    <row r="61" spans="1:8" ht="15" customHeight="1" x14ac:dyDescent="0.25">
      <c r="D61" s="38"/>
      <c r="E61" s="38"/>
    </row>
    <row r="62" spans="1:8" ht="15" customHeight="1" x14ac:dyDescent="0.25">
      <c r="D62" s="38"/>
      <c r="E62" s="38"/>
    </row>
  </sheetData>
  <mergeCells count="5">
    <mergeCell ref="B4:B11"/>
    <mergeCell ref="B13:B42"/>
    <mergeCell ref="B44:B51"/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පළාත් සභා</vt:lpstr>
      <vt:lpstr>Sheet1</vt:lpstr>
      <vt:lpstr>Sheet2</vt:lpstr>
      <vt:lpstr>'පළාත් සභා'!Print_Area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2022-02-01T08:39:03Z</dcterms:modified>
</cp:coreProperties>
</file>